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64\"/>
    </mc:Choice>
  </mc:AlternateContent>
  <xr:revisionPtr revIDLastSave="0" documentId="13_ncr:1_{02225069-91F6-412B-9585-DE644765EEB6}"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juveniles" sheetId="29" r:id="rId4"/>
    <sheet name="larvae" sheetId="32" r:id="rId5"/>
    <sheet name="females_stats (μm)" sheetId="12" r:id="rId6"/>
    <sheet name="females_stats (sc)" sheetId="14" r:id="rId7"/>
    <sheet name="juveniles_stats (μm)" sheetId="30" r:id="rId8"/>
    <sheet name="juvenles_stats (sc)" sheetId="31" r:id="rId9"/>
    <sheet name="larvae_stats (μm)" sheetId="33" r:id="rId10"/>
    <sheet name="larvae_stats (sc)" sheetId="3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20" i="29" l="1"/>
  <c r="BS21" i="29"/>
  <c r="BS22" i="29"/>
  <c r="BS23" i="29"/>
  <c r="BS24" i="29"/>
  <c r="BO20" i="29"/>
  <c r="BO21" i="29"/>
  <c r="BO22" i="29"/>
  <c r="BO23" i="29"/>
  <c r="BO24" i="29"/>
  <c r="BM20" i="29"/>
  <c r="BM21" i="29"/>
  <c r="BN21" i="29" s="1"/>
  <c r="BM22" i="29"/>
  <c r="BN22" i="29" s="1"/>
  <c r="BM23" i="29"/>
  <c r="BN23" i="29" s="1"/>
  <c r="BM24" i="29"/>
  <c r="BN24" i="29" s="1"/>
  <c r="BS24" i="7"/>
  <c r="BO24" i="7"/>
  <c r="BM24" i="7"/>
  <c r="BN24" i="7" s="1"/>
  <c r="BL24" i="7"/>
  <c r="BS23" i="7"/>
  <c r="BO23" i="7"/>
  <c r="BM23" i="7"/>
  <c r="BN23" i="7" s="1"/>
  <c r="BL23" i="7"/>
  <c r="BS22" i="7"/>
  <c r="BO22" i="7"/>
  <c r="BM22" i="7"/>
  <c r="BN22" i="7" s="1"/>
  <c r="BL22" i="7"/>
  <c r="BS21" i="7"/>
  <c r="BO21" i="7"/>
  <c r="BM21" i="7"/>
  <c r="BN21" i="7" s="1"/>
  <c r="BL21" i="7"/>
  <c r="BO20" i="7"/>
  <c r="BM20" i="7"/>
  <c r="AG15" i="7"/>
  <c r="Z11" i="7"/>
  <c r="AC10" i="7"/>
  <c r="AD11" i="7"/>
  <c r="AB11" i="7"/>
  <c r="BO19" i="32" l="1"/>
  <c r="BO17" i="32"/>
  <c r="BO15" i="32"/>
  <c r="BO13" i="32"/>
  <c r="BO10" i="32"/>
  <c r="BO9" i="32"/>
  <c r="BO8" i="32"/>
  <c r="BO7" i="32"/>
  <c r="BO6" i="32"/>
  <c r="BO4" i="32"/>
  <c r="BO3" i="32"/>
  <c r="BO19" i="29"/>
  <c r="BO17" i="29"/>
  <c r="BO15" i="29"/>
  <c r="BO13" i="29"/>
  <c r="BO10" i="29"/>
  <c r="BO9" i="29"/>
  <c r="BO8" i="29"/>
  <c r="BO7" i="29"/>
  <c r="BO6" i="29"/>
  <c r="BO4" i="29"/>
  <c r="BO3" i="29"/>
  <c r="BO4" i="7"/>
  <c r="BO6" i="7"/>
  <c r="BO7" i="7"/>
  <c r="BO8" i="7"/>
  <c r="BO9" i="7"/>
  <c r="BO10" i="7"/>
  <c r="BO13" i="7"/>
  <c r="BO15" i="7"/>
  <c r="BO17" i="7"/>
  <c r="BO19" i="7"/>
  <c r="BO3" i="7"/>
  <c r="BM3" i="7"/>
  <c r="C2" i="34" l="1"/>
  <c r="O2" i="33"/>
  <c r="N2" i="33"/>
  <c r="M2" i="33"/>
  <c r="L2" i="33"/>
  <c r="J2" i="33"/>
  <c r="I2" i="33"/>
  <c r="H2" i="33"/>
  <c r="G2" i="33"/>
  <c r="F2" i="33"/>
  <c r="E2" i="33"/>
  <c r="D2" i="33"/>
  <c r="C2" i="33"/>
  <c r="B2" i="33"/>
  <c r="A2" i="33"/>
  <c r="BU19" i="32"/>
  <c r="BS19" i="32"/>
  <c r="BM19" i="32"/>
  <c r="BN19" i="32" s="1"/>
  <c r="BL19" i="32"/>
  <c r="BI19" i="32"/>
  <c r="BG19" i="32"/>
  <c r="BE19" i="32"/>
  <c r="BC19" i="32"/>
  <c r="BA19" i="32"/>
  <c r="AY19" i="32"/>
  <c r="AW19" i="32"/>
  <c r="AU19" i="32"/>
  <c r="AS19" i="32"/>
  <c r="AQ19" i="32"/>
  <c r="AO19" i="32"/>
  <c r="AM19" i="32"/>
  <c r="AK19" i="32"/>
  <c r="AI19" i="32"/>
  <c r="AG19" i="32"/>
  <c r="AE19" i="32"/>
  <c r="AC19" i="32"/>
  <c r="AA19" i="32"/>
  <c r="Y19" i="32"/>
  <c r="W19" i="32"/>
  <c r="U19" i="32"/>
  <c r="S19" i="32"/>
  <c r="Q19" i="32"/>
  <c r="O19" i="32"/>
  <c r="M19" i="32"/>
  <c r="K19" i="32"/>
  <c r="I19" i="32"/>
  <c r="G19" i="32"/>
  <c r="E19" i="32"/>
  <c r="C19" i="32"/>
  <c r="BU17" i="32"/>
  <c r="BS17" i="32"/>
  <c r="BM17" i="32"/>
  <c r="BN17" i="32" s="1"/>
  <c r="BL17" i="32"/>
  <c r="BI17" i="32"/>
  <c r="BG17" i="32"/>
  <c r="BE17" i="32"/>
  <c r="BC17" i="32"/>
  <c r="BA17" i="32"/>
  <c r="AY17" i="32"/>
  <c r="AW17" i="32"/>
  <c r="AU17" i="32"/>
  <c r="AS17" i="32"/>
  <c r="AQ17" i="32"/>
  <c r="AO17" i="32"/>
  <c r="AM17" i="32"/>
  <c r="AK17" i="32"/>
  <c r="AI17" i="32"/>
  <c r="AG17" i="32"/>
  <c r="AE17" i="32"/>
  <c r="AC17" i="32"/>
  <c r="AA17" i="32"/>
  <c r="Y17" i="32"/>
  <c r="W17" i="32"/>
  <c r="U17" i="32"/>
  <c r="S17" i="32"/>
  <c r="Q17" i="32"/>
  <c r="O17" i="32"/>
  <c r="M17" i="32"/>
  <c r="K17" i="32"/>
  <c r="I17" i="32"/>
  <c r="G17" i="32"/>
  <c r="E17" i="32"/>
  <c r="C17" i="32"/>
  <c r="BU15" i="32"/>
  <c r="BS15" i="32"/>
  <c r="BM15" i="32"/>
  <c r="BN15" i="32" s="1"/>
  <c r="BL15" i="32"/>
  <c r="BI15" i="32"/>
  <c r="BG15" i="32"/>
  <c r="BE15" i="32"/>
  <c r="BC15" i="32"/>
  <c r="BA15" i="32"/>
  <c r="AY15" i="32"/>
  <c r="AW15" i="32"/>
  <c r="AU15" i="32"/>
  <c r="AS15" i="32"/>
  <c r="AQ15" i="32"/>
  <c r="AO15" i="32"/>
  <c r="AM15" i="32"/>
  <c r="AK15" i="32"/>
  <c r="AI15" i="32"/>
  <c r="AG15" i="32"/>
  <c r="AE15" i="32"/>
  <c r="AC15" i="32"/>
  <c r="AA15" i="32"/>
  <c r="Y15" i="32"/>
  <c r="W15" i="32"/>
  <c r="U15" i="32"/>
  <c r="S15" i="32"/>
  <c r="Q15" i="32"/>
  <c r="O15" i="32"/>
  <c r="M15" i="32"/>
  <c r="K15" i="32"/>
  <c r="I15" i="32"/>
  <c r="G15" i="32"/>
  <c r="E15" i="32"/>
  <c r="C15" i="32"/>
  <c r="BU13" i="32"/>
  <c r="BS13" i="32"/>
  <c r="BM13" i="32"/>
  <c r="BN13" i="32" s="1"/>
  <c r="BL13" i="32"/>
  <c r="BI13" i="32"/>
  <c r="BG13" i="32"/>
  <c r="BE13" i="32"/>
  <c r="BC13" i="32"/>
  <c r="BA13" i="32"/>
  <c r="AY13" i="32"/>
  <c r="AW13" i="32"/>
  <c r="AU13" i="32"/>
  <c r="AS13" i="32"/>
  <c r="AQ13" i="32"/>
  <c r="AO13" i="32"/>
  <c r="AM13" i="32"/>
  <c r="AK13" i="32"/>
  <c r="AI13" i="32"/>
  <c r="AG13" i="32"/>
  <c r="AE13" i="32"/>
  <c r="AC13" i="32"/>
  <c r="AA13" i="32"/>
  <c r="Y13" i="32"/>
  <c r="W13" i="32"/>
  <c r="U13" i="32"/>
  <c r="S13" i="32"/>
  <c r="Q13" i="32"/>
  <c r="O13" i="32"/>
  <c r="M13" i="32"/>
  <c r="K13" i="32"/>
  <c r="I13" i="32"/>
  <c r="G13" i="32"/>
  <c r="E13" i="32"/>
  <c r="C13" i="32"/>
  <c r="BR11" i="32"/>
  <c r="BP11" i="32"/>
  <c r="BH11" i="32"/>
  <c r="BF11" i="32"/>
  <c r="BD11" i="32"/>
  <c r="BB11" i="32"/>
  <c r="AZ11" i="32"/>
  <c r="AX11" i="32"/>
  <c r="AV11" i="32"/>
  <c r="AT11" i="32"/>
  <c r="AR11" i="32"/>
  <c r="AP11" i="32"/>
  <c r="AN11" i="32"/>
  <c r="AL11" i="32"/>
  <c r="AJ11" i="32"/>
  <c r="AH11" i="32"/>
  <c r="AF11" i="32"/>
  <c r="AD11" i="32"/>
  <c r="AB11" i="32"/>
  <c r="Z11" i="32"/>
  <c r="X11" i="32"/>
  <c r="V11" i="32"/>
  <c r="T11" i="32"/>
  <c r="R11" i="32"/>
  <c r="P11" i="32"/>
  <c r="N11" i="32"/>
  <c r="L11" i="32"/>
  <c r="J11" i="32"/>
  <c r="H11" i="32"/>
  <c r="F11" i="32"/>
  <c r="D11" i="32"/>
  <c r="B11" i="32"/>
  <c r="K2" i="33" s="1"/>
  <c r="BU10" i="32"/>
  <c r="BS10" i="32"/>
  <c r="BM10" i="32"/>
  <c r="BN10" i="32" s="1"/>
  <c r="BL10" i="32"/>
  <c r="BI10" i="32"/>
  <c r="BG10" i="32"/>
  <c r="BE10" i="32"/>
  <c r="BC10" i="32"/>
  <c r="BA10" i="32"/>
  <c r="AY10" i="32"/>
  <c r="AW10" i="32"/>
  <c r="AU10" i="32"/>
  <c r="AS10" i="32"/>
  <c r="AQ10" i="32"/>
  <c r="AO10" i="32"/>
  <c r="AM10" i="32"/>
  <c r="AK10" i="32"/>
  <c r="AI10" i="32"/>
  <c r="AG10" i="32"/>
  <c r="AE10" i="32"/>
  <c r="AC10" i="32"/>
  <c r="AA10" i="32"/>
  <c r="Y10" i="32"/>
  <c r="W10" i="32"/>
  <c r="U10" i="32"/>
  <c r="S10" i="32"/>
  <c r="Q10" i="32"/>
  <c r="O10" i="32"/>
  <c r="M10" i="32"/>
  <c r="K10" i="32"/>
  <c r="I10" i="32"/>
  <c r="G10" i="32"/>
  <c r="E10" i="32"/>
  <c r="C10" i="32"/>
  <c r="BU9" i="32"/>
  <c r="BS9" i="32"/>
  <c r="BM9" i="32"/>
  <c r="BN9" i="32" s="1"/>
  <c r="BL9" i="32"/>
  <c r="BI9" i="32"/>
  <c r="BG9" i="32"/>
  <c r="BE9" i="32"/>
  <c r="BC9" i="32"/>
  <c r="BA9" i="32"/>
  <c r="AY9" i="32"/>
  <c r="AW9" i="32"/>
  <c r="AU9" i="32"/>
  <c r="AS9" i="32"/>
  <c r="AQ9" i="32"/>
  <c r="AO9" i="32"/>
  <c r="AM9" i="32"/>
  <c r="AK9" i="32"/>
  <c r="AI9" i="32"/>
  <c r="AG9" i="32"/>
  <c r="AE9" i="32"/>
  <c r="AC9" i="32"/>
  <c r="AA9" i="32"/>
  <c r="Y9" i="32"/>
  <c r="W9" i="32"/>
  <c r="U9" i="32"/>
  <c r="S9" i="32"/>
  <c r="Q9" i="32"/>
  <c r="O9" i="32"/>
  <c r="M9" i="32"/>
  <c r="K9" i="32"/>
  <c r="I9" i="32"/>
  <c r="G9" i="32"/>
  <c r="E9" i="32"/>
  <c r="C9" i="32"/>
  <c r="BU8" i="32"/>
  <c r="BS8" i="32"/>
  <c r="BM8" i="32"/>
  <c r="BN8" i="32" s="1"/>
  <c r="BL8" i="32"/>
  <c r="BI8" i="32"/>
  <c r="BG8" i="32"/>
  <c r="BE8" i="32"/>
  <c r="BC8" i="32"/>
  <c r="BA8" i="32"/>
  <c r="AY8" i="32"/>
  <c r="AW8" i="32"/>
  <c r="AU8" i="32"/>
  <c r="AS8" i="32"/>
  <c r="AQ8" i="32"/>
  <c r="AO8" i="32"/>
  <c r="AM8" i="32"/>
  <c r="AK8" i="32"/>
  <c r="AI8" i="32"/>
  <c r="AG8" i="32"/>
  <c r="AE8" i="32"/>
  <c r="AC8" i="32"/>
  <c r="AA8" i="32"/>
  <c r="Y8" i="32"/>
  <c r="W8" i="32"/>
  <c r="U8" i="32"/>
  <c r="S8" i="32"/>
  <c r="Q8" i="32"/>
  <c r="O8" i="32"/>
  <c r="M8" i="32"/>
  <c r="K8" i="32"/>
  <c r="I8" i="32"/>
  <c r="G8" i="32"/>
  <c r="E8" i="32"/>
  <c r="C8" i="32"/>
  <c r="BU7" i="32"/>
  <c r="BS7" i="32"/>
  <c r="BM7" i="32"/>
  <c r="BN7" i="32" s="1"/>
  <c r="BL7" i="32"/>
  <c r="BI7" i="32"/>
  <c r="BG7" i="32"/>
  <c r="BE7" i="32"/>
  <c r="BC7" i="32"/>
  <c r="BA7" i="32"/>
  <c r="AY7" i="32"/>
  <c r="AW7" i="32"/>
  <c r="AU7" i="32"/>
  <c r="AS7" i="32"/>
  <c r="AQ7" i="32"/>
  <c r="AO7" i="32"/>
  <c r="AM7" i="32"/>
  <c r="AK7" i="32"/>
  <c r="AI7" i="32"/>
  <c r="AG7" i="32"/>
  <c r="AE7" i="32"/>
  <c r="AC7" i="32"/>
  <c r="AA7" i="32"/>
  <c r="Y7" i="32"/>
  <c r="W7" i="32"/>
  <c r="U7" i="32"/>
  <c r="S7" i="32"/>
  <c r="Q7" i="32"/>
  <c r="O7" i="32"/>
  <c r="M7" i="32"/>
  <c r="K7" i="32"/>
  <c r="I7" i="32"/>
  <c r="G7" i="32"/>
  <c r="E7" i="32"/>
  <c r="C7" i="32"/>
  <c r="BU6" i="32"/>
  <c r="BS6" i="32"/>
  <c r="BM6" i="32"/>
  <c r="BN6" i="32" s="1"/>
  <c r="BL6" i="32"/>
  <c r="BI6" i="32"/>
  <c r="BG6" i="32"/>
  <c r="BE6" i="32"/>
  <c r="BC6" i="32"/>
  <c r="BA6" i="32"/>
  <c r="AY6" i="32"/>
  <c r="AW6" i="32"/>
  <c r="AU6" i="32"/>
  <c r="AS6" i="32"/>
  <c r="AQ6" i="32"/>
  <c r="AO6" i="32"/>
  <c r="AM6" i="32"/>
  <c r="AK6" i="32"/>
  <c r="AI6" i="32"/>
  <c r="AG6" i="32"/>
  <c r="AE6" i="32"/>
  <c r="AC6" i="32"/>
  <c r="AA6" i="32"/>
  <c r="Y6" i="32"/>
  <c r="W6" i="32"/>
  <c r="U6" i="32"/>
  <c r="S6" i="32"/>
  <c r="Q6" i="32"/>
  <c r="O6" i="32"/>
  <c r="M6" i="32"/>
  <c r="K6" i="32"/>
  <c r="I6" i="32"/>
  <c r="G6" i="32"/>
  <c r="E6" i="32"/>
  <c r="C6" i="32"/>
  <c r="BU4" i="32"/>
  <c r="BS4" i="32"/>
  <c r="BR4" i="32"/>
  <c r="BP4" i="32"/>
  <c r="BM4" i="32"/>
  <c r="BN4" i="32" s="1"/>
  <c r="BL4" i="32"/>
  <c r="BU3" i="32"/>
  <c r="BS3" i="32"/>
  <c r="BM3" i="32"/>
  <c r="BN3" i="32" s="1"/>
  <c r="BL3" i="32"/>
  <c r="BI3" i="32"/>
  <c r="BG3" i="32"/>
  <c r="BE3" i="32"/>
  <c r="BC3" i="32"/>
  <c r="BA3" i="32"/>
  <c r="AY3" i="32"/>
  <c r="AW3" i="32"/>
  <c r="AU3" i="32"/>
  <c r="AS3" i="32"/>
  <c r="AQ3" i="32"/>
  <c r="AO3" i="32"/>
  <c r="AM3" i="32"/>
  <c r="AK3" i="32"/>
  <c r="AI3" i="32"/>
  <c r="AG3" i="32"/>
  <c r="AE3" i="32"/>
  <c r="AC3" i="32"/>
  <c r="AA3" i="32"/>
  <c r="Y3" i="32"/>
  <c r="W3" i="32"/>
  <c r="U3" i="32"/>
  <c r="S3" i="32"/>
  <c r="Q3" i="32"/>
  <c r="O3" i="32"/>
  <c r="M3" i="32"/>
  <c r="K3" i="32"/>
  <c r="I3" i="32"/>
  <c r="G3" i="32"/>
  <c r="E3" i="32"/>
  <c r="C3" i="32"/>
  <c r="C3" i="31"/>
  <c r="C2" i="31"/>
  <c r="O3" i="30"/>
  <c r="N3" i="30"/>
  <c r="M3" i="30"/>
  <c r="L3" i="30"/>
  <c r="J3" i="30"/>
  <c r="I3" i="30"/>
  <c r="H3" i="30"/>
  <c r="G3" i="30"/>
  <c r="F3" i="30"/>
  <c r="E3" i="30"/>
  <c r="D3" i="30"/>
  <c r="C3" i="30"/>
  <c r="O2" i="30"/>
  <c r="N2" i="30"/>
  <c r="M2" i="30"/>
  <c r="L2" i="30"/>
  <c r="J2" i="30"/>
  <c r="I2" i="30"/>
  <c r="H2" i="30"/>
  <c r="G2" i="30"/>
  <c r="F2" i="30"/>
  <c r="E2" i="30"/>
  <c r="D2" i="30"/>
  <c r="C2" i="30"/>
  <c r="B2" i="30"/>
  <c r="A2" i="30"/>
  <c r="BU19" i="29"/>
  <c r="BS19" i="29"/>
  <c r="BM19" i="29"/>
  <c r="BN19" i="29" s="1"/>
  <c r="BL19" i="29"/>
  <c r="BI19" i="29"/>
  <c r="BG19" i="29"/>
  <c r="BE19" i="29"/>
  <c r="BC19" i="29"/>
  <c r="BA19" i="29"/>
  <c r="AY19" i="29"/>
  <c r="AW19" i="29"/>
  <c r="AU19" i="29"/>
  <c r="AS19" i="29"/>
  <c r="AQ19" i="29"/>
  <c r="AO19" i="29"/>
  <c r="AM19" i="29"/>
  <c r="AK19" i="29"/>
  <c r="AI19" i="29"/>
  <c r="AG19" i="29"/>
  <c r="AE19" i="29"/>
  <c r="AC19" i="29"/>
  <c r="AA19" i="29"/>
  <c r="Y19" i="29"/>
  <c r="W19" i="29"/>
  <c r="U19" i="29"/>
  <c r="S19" i="29"/>
  <c r="Q19" i="29"/>
  <c r="O19" i="29"/>
  <c r="M19" i="29"/>
  <c r="K19" i="29"/>
  <c r="I19" i="29"/>
  <c r="G19" i="29"/>
  <c r="E19" i="29"/>
  <c r="C19"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G17" i="29"/>
  <c r="E17" i="29"/>
  <c r="L3" i="31" s="1"/>
  <c r="C17" i="29"/>
  <c r="BU15" i="29"/>
  <c r="BS15" i="29"/>
  <c r="BM15" i="29"/>
  <c r="BN15" i="29" s="1"/>
  <c r="BL15" i="29"/>
  <c r="BI15" i="29"/>
  <c r="BG15" i="29"/>
  <c r="BE15" i="29"/>
  <c r="BC15" i="29"/>
  <c r="BA15" i="29"/>
  <c r="AY15" i="29"/>
  <c r="AW15" i="29"/>
  <c r="AU15" i="29"/>
  <c r="AS15" i="29"/>
  <c r="AQ15" i="29"/>
  <c r="AO15" i="29"/>
  <c r="AM15" i="29"/>
  <c r="AK15" i="29"/>
  <c r="AI15" i="29"/>
  <c r="AG15" i="29"/>
  <c r="AE15" i="29"/>
  <c r="AC15" i="29"/>
  <c r="AA15" i="29"/>
  <c r="Y15" i="29"/>
  <c r="W15" i="29"/>
  <c r="U15" i="29"/>
  <c r="S15" i="29"/>
  <c r="Q15" i="29"/>
  <c r="O15" i="29"/>
  <c r="M15" i="29"/>
  <c r="K15" i="29"/>
  <c r="I15" i="29"/>
  <c r="G15" i="29"/>
  <c r="E15" i="29"/>
  <c r="K3" i="31" s="1"/>
  <c r="C15" i="29"/>
  <c r="BU13" i="29"/>
  <c r="BS13" i="29"/>
  <c r="BM13" i="29"/>
  <c r="BN13" i="29" s="1"/>
  <c r="BL13" i="29"/>
  <c r="BI13" i="29"/>
  <c r="BG13" i="29"/>
  <c r="BE13" i="29"/>
  <c r="BC13" i="29"/>
  <c r="BA13" i="29"/>
  <c r="AY13" i="29"/>
  <c r="AW13" i="29"/>
  <c r="AU13" i="29"/>
  <c r="AS13" i="29"/>
  <c r="AQ13" i="29"/>
  <c r="AO13" i="29"/>
  <c r="AM13" i="29"/>
  <c r="AK13" i="29"/>
  <c r="AI13" i="29"/>
  <c r="AG13" i="29"/>
  <c r="AE13" i="29"/>
  <c r="AC13" i="29"/>
  <c r="AA13" i="29"/>
  <c r="Y13" i="29"/>
  <c r="W13" i="29"/>
  <c r="U13" i="29"/>
  <c r="S13" i="29"/>
  <c r="Q13" i="29"/>
  <c r="O13" i="29"/>
  <c r="M13" i="29"/>
  <c r="K13" i="29"/>
  <c r="I13" i="29"/>
  <c r="G13" i="29"/>
  <c r="E13" i="29"/>
  <c r="J3" i="31" s="1"/>
  <c r="C13"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H11" i="29"/>
  <c r="F11" i="29"/>
  <c r="D11" i="29"/>
  <c r="B11" i="29"/>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10" i="29"/>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I9" i="29"/>
  <c r="G9" i="29"/>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I8" i="29"/>
  <c r="G8" i="29"/>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I7" i="29"/>
  <c r="G7" i="29"/>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I6" i="29"/>
  <c r="G6" i="29"/>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I3" i="29"/>
  <c r="G3" i="29"/>
  <c r="E3" i="29"/>
  <c r="D3" i="31" s="1"/>
  <c r="C3" i="29"/>
  <c r="B2" i="12"/>
  <c r="B2" i="14" s="1"/>
  <c r="A2" i="12"/>
  <c r="A2" i="14" s="1"/>
  <c r="A3" i="12" l="1"/>
  <c r="BR8" i="32"/>
  <c r="BR17" i="32"/>
  <c r="BV3" i="32"/>
  <c r="BV7" i="32"/>
  <c r="BT3" i="32"/>
  <c r="BV13" i="32"/>
  <c r="BT17" i="32"/>
  <c r="BS11" i="32"/>
  <c r="BO11" i="32"/>
  <c r="BT7" i="32"/>
  <c r="BP13" i="32"/>
  <c r="BQ13" i="32" s="1"/>
  <c r="BR15" i="32"/>
  <c r="BR3" i="32"/>
  <c r="BR9" i="32"/>
  <c r="BT10" i="32"/>
  <c r="BL11" i="32"/>
  <c r="BT19" i="32"/>
  <c r="D2" i="34"/>
  <c r="F2" i="34"/>
  <c r="H2" i="34"/>
  <c r="E2" i="34"/>
  <c r="G2" i="34"/>
  <c r="I2" i="34"/>
  <c r="J2" i="34"/>
  <c r="K2" i="34"/>
  <c r="L2" i="34"/>
  <c r="M2" i="34"/>
  <c r="BV7" i="29"/>
  <c r="BS11" i="29"/>
  <c r="BV10" i="29"/>
  <c r="I2" i="31"/>
  <c r="BP10" i="29"/>
  <c r="BQ10" i="29" s="1"/>
  <c r="K2" i="31"/>
  <c r="BT15" i="29"/>
  <c r="BR17" i="29"/>
  <c r="L2" i="31"/>
  <c r="BP19" i="29"/>
  <c r="BQ19" i="29" s="1"/>
  <c r="M3" i="31"/>
  <c r="BT3" i="29"/>
  <c r="F2" i="31"/>
  <c r="BV6" i="29"/>
  <c r="E2" i="31"/>
  <c r="BT6" i="29"/>
  <c r="G2" i="31"/>
  <c r="BV13" i="29"/>
  <c r="J2" i="31"/>
  <c r="BT19" i="29"/>
  <c r="M2" i="31"/>
  <c r="BV3" i="29"/>
  <c r="BT7" i="29"/>
  <c r="BO11" i="29"/>
  <c r="BM11" i="29"/>
  <c r="BN11" i="29" s="1"/>
  <c r="K2" i="30"/>
  <c r="K3" i="30"/>
  <c r="D2" i="31"/>
  <c r="H2" i="31"/>
  <c r="A2" i="34"/>
  <c r="B2" i="34"/>
  <c r="BR6" i="32"/>
  <c r="BT8" i="32"/>
  <c r="BV10" i="32"/>
  <c r="BU11" i="32"/>
  <c r="BT6" i="32"/>
  <c r="BV8" i="32"/>
  <c r="BP10" i="32"/>
  <c r="BQ10" i="32" s="1"/>
  <c r="BM11" i="32"/>
  <c r="BN11" i="32" s="1"/>
  <c r="BV19" i="32"/>
  <c r="BR7" i="32"/>
  <c r="BT9" i="32"/>
  <c r="BR13" i="32"/>
  <c r="BT15" i="32"/>
  <c r="BV17" i="32"/>
  <c r="BP19" i="32"/>
  <c r="BQ19" i="32" s="1"/>
  <c r="BP3" i="32"/>
  <c r="BQ3" i="32" s="1"/>
  <c r="BV6" i="32"/>
  <c r="BP8" i="32"/>
  <c r="BQ8" i="32" s="1"/>
  <c r="BR10" i="32"/>
  <c r="BP7" i="32"/>
  <c r="BQ7" i="32" s="1"/>
  <c r="BV9" i="32"/>
  <c r="BT13" i="32"/>
  <c r="BV15" i="32"/>
  <c r="BP17" i="32"/>
  <c r="BQ17" i="32" s="1"/>
  <c r="BR19" i="32"/>
  <c r="BP6" i="32"/>
  <c r="BQ6" i="32" s="1"/>
  <c r="BP9" i="32"/>
  <c r="BQ9" i="32" s="1"/>
  <c r="BP15" i="32"/>
  <c r="BQ15" i="32" s="1"/>
  <c r="A3" i="30"/>
  <c r="B3" i="30"/>
  <c r="A2" i="31"/>
  <c r="B2" i="31"/>
  <c r="A3" i="31"/>
  <c r="B3" i="31"/>
  <c r="BP8" i="29"/>
  <c r="BQ8" i="29" s="1"/>
  <c r="BR6" i="29"/>
  <c r="BT8" i="29"/>
  <c r="BU11" i="29"/>
  <c r="BP3" i="29"/>
  <c r="BQ3" i="29" s="1"/>
  <c r="BP7" i="29"/>
  <c r="BQ7" i="29" s="1"/>
  <c r="BR9" i="29"/>
  <c r="BL11" i="29"/>
  <c r="BP13" i="29"/>
  <c r="BQ13" i="29" s="1"/>
  <c r="BR15" i="29"/>
  <c r="BT17" i="29"/>
  <c r="BV19" i="29"/>
  <c r="BR3" i="29"/>
  <c r="BR7" i="29"/>
  <c r="BT9" i="29"/>
  <c r="BR13" i="29"/>
  <c r="BV17" i="29"/>
  <c r="BV9" i="29"/>
  <c r="BT13" i="29"/>
  <c r="BV15" i="29"/>
  <c r="BP17" i="29"/>
  <c r="BQ17" i="29" s="1"/>
  <c r="BR19" i="29"/>
  <c r="BV8" i="29"/>
  <c r="BR10" i="29"/>
  <c r="BP6" i="29"/>
  <c r="BQ6" i="29" s="1"/>
  <c r="BR8" i="29"/>
  <c r="BT10" i="29"/>
  <c r="BP9" i="29"/>
  <c r="BQ9" i="29" s="1"/>
  <c r="BP15" i="29"/>
  <c r="BQ15" i="29" s="1"/>
  <c r="O16" i="12"/>
  <c r="O17" i="12"/>
  <c r="O18" i="12"/>
  <c r="N16" i="12"/>
  <c r="N17" i="12"/>
  <c r="N18" i="12"/>
  <c r="M16" i="12"/>
  <c r="M17" i="12"/>
  <c r="M18" i="12"/>
  <c r="L16" i="12"/>
  <c r="L17" i="12"/>
  <c r="L18" i="12"/>
  <c r="J16" i="12"/>
  <c r="J17" i="12"/>
  <c r="J18" i="12"/>
  <c r="I16" i="12"/>
  <c r="I17" i="12"/>
  <c r="I18" i="12"/>
  <c r="H16" i="12"/>
  <c r="H17" i="12"/>
  <c r="H18" i="12"/>
  <c r="G16" i="12"/>
  <c r="G17" i="12"/>
  <c r="G18" i="12"/>
  <c r="F16" i="12"/>
  <c r="F17" i="12"/>
  <c r="F18" i="12"/>
  <c r="E16" i="12"/>
  <c r="E17" i="12"/>
  <c r="E18" i="12"/>
  <c r="C18" i="14" l="1"/>
  <c r="C17" i="14"/>
  <c r="C16" i="14"/>
  <c r="C15" i="14"/>
  <c r="C14" i="14"/>
  <c r="C13" i="14"/>
  <c r="C12" i="14"/>
  <c r="C11" i="14"/>
  <c r="C10" i="14"/>
  <c r="C9" i="14"/>
  <c r="C8" i="14"/>
  <c r="C7" i="14"/>
  <c r="C6" i="14"/>
  <c r="C5" i="14"/>
  <c r="C4" i="14"/>
  <c r="C3" i="14"/>
  <c r="C2" i="14"/>
  <c r="A17" i="14"/>
  <c r="B17" i="14"/>
  <c r="A18" i="14"/>
  <c r="B18" i="14"/>
  <c r="D18" i="12"/>
  <c r="D17" i="12"/>
  <c r="D16" i="12"/>
  <c r="D15" i="12"/>
  <c r="D14" i="12"/>
  <c r="D13" i="12"/>
  <c r="D12" i="12"/>
  <c r="D11" i="12"/>
  <c r="D10" i="12"/>
  <c r="D9" i="12"/>
  <c r="D8" i="12"/>
  <c r="D7" i="12"/>
  <c r="D6" i="12"/>
  <c r="D5" i="12"/>
  <c r="D4" i="12"/>
  <c r="D3" i="12"/>
  <c r="D2" i="12"/>
  <c r="C18" i="12"/>
  <c r="C17" i="12"/>
  <c r="C16" i="12"/>
  <c r="C15" i="12"/>
  <c r="C14" i="12"/>
  <c r="C13" i="12"/>
  <c r="C12" i="12"/>
  <c r="C11" i="12"/>
  <c r="C10" i="12"/>
  <c r="C9" i="12"/>
  <c r="C8" i="12"/>
  <c r="C7" i="12"/>
  <c r="C6" i="12"/>
  <c r="C5" i="12"/>
  <c r="C4" i="12"/>
  <c r="C3" i="12"/>
  <c r="C2" i="12"/>
  <c r="A17" i="12"/>
  <c r="B17" i="12"/>
  <c r="A18" i="12"/>
  <c r="B18"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5" i="7"/>
  <c r="BM15" i="7"/>
  <c r="BN15" i="7" s="1"/>
  <c r="BS15" i="7"/>
  <c r="BU15" i="7"/>
  <c r="BW15" i="7"/>
  <c r="BL17" i="7"/>
  <c r="BM17" i="7"/>
  <c r="BN17" i="7" s="1"/>
  <c r="BS17" i="7"/>
  <c r="BU17" i="7"/>
  <c r="BW17" i="7"/>
  <c r="BL19" i="7"/>
  <c r="BM19" i="7"/>
  <c r="BN19" i="7" s="1"/>
  <c r="BS19" i="7"/>
  <c r="BU19" i="7"/>
  <c r="BW19" i="7"/>
  <c r="BW3" i="7"/>
  <c r="BU3" i="7"/>
  <c r="BS3" i="7"/>
  <c r="BN3" i="7"/>
  <c r="BL3" i="7"/>
  <c r="AE3" i="7" l="1"/>
  <c r="D16" i="14" s="1"/>
  <c r="AG3" i="7"/>
  <c r="D17" i="14" s="1"/>
  <c r="AI3" i="7"/>
  <c r="D18" i="14" s="1"/>
  <c r="AK3" i="7"/>
  <c r="AM3" i="7"/>
  <c r="AO3" i="7"/>
  <c r="AQ3" i="7"/>
  <c r="AS3" i="7"/>
  <c r="AU3" i="7"/>
  <c r="AW3" i="7"/>
  <c r="AY3" i="7"/>
  <c r="BA3" i="7"/>
  <c r="BC3" i="7"/>
  <c r="BE3" i="7"/>
  <c r="BG3" i="7"/>
  <c r="BI3" i="7"/>
  <c r="AE6" i="7"/>
  <c r="E16" i="14" s="1"/>
  <c r="AG6" i="7"/>
  <c r="E17" i="14" s="1"/>
  <c r="AI6" i="7"/>
  <c r="E18" i="14" s="1"/>
  <c r="AK6" i="7"/>
  <c r="AM6" i="7"/>
  <c r="AO6" i="7"/>
  <c r="AQ6" i="7"/>
  <c r="AS6" i="7"/>
  <c r="AU6" i="7"/>
  <c r="AW6" i="7"/>
  <c r="AY6" i="7"/>
  <c r="BA6" i="7"/>
  <c r="BC6" i="7"/>
  <c r="BE6" i="7"/>
  <c r="BG6" i="7"/>
  <c r="BI6" i="7"/>
  <c r="AE7" i="7"/>
  <c r="F16" i="14" s="1"/>
  <c r="AG7" i="7"/>
  <c r="F17" i="14" s="1"/>
  <c r="AI7" i="7"/>
  <c r="F18" i="14" s="1"/>
  <c r="AK7" i="7"/>
  <c r="AM7" i="7"/>
  <c r="AO7" i="7"/>
  <c r="AQ7" i="7"/>
  <c r="AS7" i="7"/>
  <c r="AU7" i="7"/>
  <c r="AW7" i="7"/>
  <c r="AY7" i="7"/>
  <c r="BA7" i="7"/>
  <c r="BC7" i="7"/>
  <c r="BE7" i="7"/>
  <c r="BG7" i="7"/>
  <c r="BI7" i="7"/>
  <c r="AE8" i="7"/>
  <c r="G16" i="14" s="1"/>
  <c r="AG8" i="7"/>
  <c r="G17" i="14" s="1"/>
  <c r="AI8" i="7"/>
  <c r="G18" i="14" s="1"/>
  <c r="AK8" i="7"/>
  <c r="AM8" i="7"/>
  <c r="AO8" i="7"/>
  <c r="AQ8" i="7"/>
  <c r="AS8" i="7"/>
  <c r="AU8" i="7"/>
  <c r="AW8" i="7"/>
  <c r="AY8" i="7"/>
  <c r="BA8" i="7"/>
  <c r="BC8" i="7"/>
  <c r="BE8" i="7"/>
  <c r="BG8" i="7"/>
  <c r="BI8" i="7"/>
  <c r="AE9" i="7"/>
  <c r="H16" i="14" s="1"/>
  <c r="AG9" i="7"/>
  <c r="H17" i="14" s="1"/>
  <c r="AI9" i="7"/>
  <c r="H18" i="14" s="1"/>
  <c r="AK9" i="7"/>
  <c r="AM9" i="7"/>
  <c r="AO9" i="7"/>
  <c r="AQ9" i="7"/>
  <c r="AS9" i="7"/>
  <c r="AU9" i="7"/>
  <c r="AW9" i="7"/>
  <c r="AY9" i="7"/>
  <c r="BA9" i="7"/>
  <c r="BC9" i="7"/>
  <c r="BE9" i="7"/>
  <c r="BG9" i="7"/>
  <c r="BI9" i="7"/>
  <c r="AE10" i="7"/>
  <c r="I16" i="14" s="1"/>
  <c r="AG10" i="7"/>
  <c r="I17" i="14" s="1"/>
  <c r="AI10" i="7"/>
  <c r="I18" i="14" s="1"/>
  <c r="AK10" i="7"/>
  <c r="AM10" i="7"/>
  <c r="AO10" i="7"/>
  <c r="AQ10" i="7"/>
  <c r="AS10" i="7"/>
  <c r="AU10" i="7"/>
  <c r="AW10" i="7"/>
  <c r="AY10" i="7"/>
  <c r="BA10" i="7"/>
  <c r="BC10" i="7"/>
  <c r="BE10" i="7"/>
  <c r="BG10" i="7"/>
  <c r="BI10" i="7"/>
  <c r="K16" i="12"/>
  <c r="AF11" i="7"/>
  <c r="K17" i="12" s="1"/>
  <c r="AH11" i="7"/>
  <c r="K18" i="12" s="1"/>
  <c r="AJ11" i="7"/>
  <c r="AL11" i="7"/>
  <c r="AN11" i="7"/>
  <c r="AP11" i="7"/>
  <c r="AR11" i="7"/>
  <c r="AT11" i="7"/>
  <c r="AV11" i="7"/>
  <c r="AX11" i="7"/>
  <c r="AZ11" i="7"/>
  <c r="BB11" i="7"/>
  <c r="BD11" i="7"/>
  <c r="BF11" i="7"/>
  <c r="BH11" i="7"/>
  <c r="AE13" i="7"/>
  <c r="J16" i="14" s="1"/>
  <c r="AG13" i="7"/>
  <c r="J17" i="14" s="1"/>
  <c r="AI13" i="7"/>
  <c r="J18" i="14" s="1"/>
  <c r="AK13" i="7"/>
  <c r="AM13" i="7"/>
  <c r="AO13" i="7"/>
  <c r="AQ13" i="7"/>
  <c r="AS13" i="7"/>
  <c r="AU13" i="7"/>
  <c r="AW13" i="7"/>
  <c r="AY13" i="7"/>
  <c r="BA13" i="7"/>
  <c r="BC13" i="7"/>
  <c r="BE13" i="7"/>
  <c r="BG13" i="7"/>
  <c r="BI13" i="7"/>
  <c r="AE15" i="7"/>
  <c r="K16" i="14" s="1"/>
  <c r="K17" i="14"/>
  <c r="AI15" i="7"/>
  <c r="K18" i="14" s="1"/>
  <c r="AK15" i="7"/>
  <c r="AM15" i="7"/>
  <c r="AO15" i="7"/>
  <c r="AQ15" i="7"/>
  <c r="AS15" i="7"/>
  <c r="AU15" i="7"/>
  <c r="AW15" i="7"/>
  <c r="AY15" i="7"/>
  <c r="BA15" i="7"/>
  <c r="BC15" i="7"/>
  <c r="BE15" i="7"/>
  <c r="BG15" i="7"/>
  <c r="BI15" i="7"/>
  <c r="AE17" i="7"/>
  <c r="L16" i="14" s="1"/>
  <c r="AG17" i="7"/>
  <c r="L17" i="14" s="1"/>
  <c r="AI17" i="7"/>
  <c r="L18" i="14" s="1"/>
  <c r="AK17" i="7"/>
  <c r="AM17" i="7"/>
  <c r="AO17" i="7"/>
  <c r="AQ17" i="7"/>
  <c r="AS17" i="7"/>
  <c r="AU17" i="7"/>
  <c r="AW17" i="7"/>
  <c r="AY17" i="7"/>
  <c r="BA17" i="7"/>
  <c r="BC17" i="7"/>
  <c r="BE17" i="7"/>
  <c r="BG17" i="7"/>
  <c r="BI17" i="7"/>
  <c r="AE19" i="7"/>
  <c r="M16" i="14" s="1"/>
  <c r="AG19" i="7"/>
  <c r="M17" i="14" s="1"/>
  <c r="AI19" i="7"/>
  <c r="M18" i="14" s="1"/>
  <c r="AK19" i="7"/>
  <c r="AM19" i="7"/>
  <c r="AO19" i="7"/>
  <c r="AQ19" i="7"/>
  <c r="AS19" i="7"/>
  <c r="AU19" i="7"/>
  <c r="AW19" i="7"/>
  <c r="AY19" i="7"/>
  <c r="BA19" i="7"/>
  <c r="BC19" i="7"/>
  <c r="BE19" i="7"/>
  <c r="BG19" i="7"/>
  <c r="BI19" i="7"/>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11" i="7"/>
  <c r="F11" i="7"/>
  <c r="K4" i="12" s="1"/>
  <c r="H11" i="7"/>
  <c r="K5" i="12" s="1"/>
  <c r="J11" i="7"/>
  <c r="K6" i="12" s="1"/>
  <c r="L11" i="7"/>
  <c r="K7" i="12" s="1"/>
  <c r="N11" i="7"/>
  <c r="K8" i="12" s="1"/>
  <c r="R11" i="7"/>
  <c r="K10" i="12" s="1"/>
  <c r="T11" i="7"/>
  <c r="K11" i="12" s="1"/>
  <c r="V11" i="7"/>
  <c r="K12" i="12" s="1"/>
  <c r="X11" i="7"/>
  <c r="K13" i="12" s="1"/>
  <c r="O15" i="12"/>
  <c r="O14" i="12"/>
  <c r="O13" i="12"/>
  <c r="O12" i="12"/>
  <c r="O11" i="12"/>
  <c r="O10" i="12"/>
  <c r="O9" i="12"/>
  <c r="O8" i="12"/>
  <c r="O7" i="12"/>
  <c r="O6" i="12"/>
  <c r="O5" i="12"/>
  <c r="O4" i="12"/>
  <c r="O3" i="12"/>
  <c r="O2" i="12"/>
  <c r="N15" i="12"/>
  <c r="N14" i="12"/>
  <c r="N13" i="12"/>
  <c r="N12" i="12"/>
  <c r="N11" i="12"/>
  <c r="N10" i="12"/>
  <c r="N9" i="12"/>
  <c r="N8" i="12"/>
  <c r="N7" i="12"/>
  <c r="N6" i="12"/>
  <c r="N5" i="12"/>
  <c r="N4" i="12"/>
  <c r="N3" i="12"/>
  <c r="N2" i="12"/>
  <c r="F15" i="12"/>
  <c r="F14" i="12"/>
  <c r="F13" i="12"/>
  <c r="F12" i="12"/>
  <c r="F11" i="12"/>
  <c r="F10" i="12"/>
  <c r="F9" i="12"/>
  <c r="F8" i="12"/>
  <c r="F7" i="12"/>
  <c r="F6" i="12"/>
  <c r="F5" i="12"/>
  <c r="F4" i="12"/>
  <c r="F3" i="12"/>
  <c r="F2" i="12"/>
  <c r="M15" i="12"/>
  <c r="L15" i="12"/>
  <c r="K15" i="12"/>
  <c r="J15" i="12"/>
  <c r="I15" i="12"/>
  <c r="H15" i="12"/>
  <c r="G15" i="12"/>
  <c r="E15" i="12"/>
  <c r="M14" i="12"/>
  <c r="L14" i="12"/>
  <c r="K14" i="12"/>
  <c r="J14" i="12"/>
  <c r="I14" i="12"/>
  <c r="H14" i="12"/>
  <c r="G14" i="12"/>
  <c r="E14" i="12"/>
  <c r="M13" i="12"/>
  <c r="L13" i="12"/>
  <c r="J13" i="12"/>
  <c r="I13" i="12"/>
  <c r="H13" i="12"/>
  <c r="G13" i="12"/>
  <c r="E13" i="12"/>
  <c r="M12" i="12"/>
  <c r="L12" i="12"/>
  <c r="J12" i="12"/>
  <c r="I12" i="12"/>
  <c r="H12" i="12"/>
  <c r="G12" i="12"/>
  <c r="E12" i="12"/>
  <c r="M11" i="12"/>
  <c r="L11" i="12"/>
  <c r="J11" i="12"/>
  <c r="I11" i="12"/>
  <c r="H11" i="12"/>
  <c r="G11" i="12"/>
  <c r="E11" i="12"/>
  <c r="M10" i="12"/>
  <c r="L10" i="12"/>
  <c r="J10" i="12"/>
  <c r="I10" i="12"/>
  <c r="H10" i="12"/>
  <c r="G10" i="12"/>
  <c r="E10" i="12"/>
  <c r="M9" i="12"/>
  <c r="L9" i="12"/>
  <c r="K9" i="12"/>
  <c r="J9" i="12"/>
  <c r="I9" i="12"/>
  <c r="H9" i="12"/>
  <c r="G9" i="12"/>
  <c r="E9" i="12"/>
  <c r="M8" i="12"/>
  <c r="L8" i="12"/>
  <c r="J8" i="12"/>
  <c r="I8" i="12"/>
  <c r="H8" i="12"/>
  <c r="G8" i="12"/>
  <c r="E8" i="12"/>
  <c r="M7" i="12"/>
  <c r="L7" i="12"/>
  <c r="J7" i="12"/>
  <c r="I7" i="12"/>
  <c r="H7" i="12"/>
  <c r="G7" i="12"/>
  <c r="E7" i="12"/>
  <c r="M6" i="12"/>
  <c r="L6" i="12"/>
  <c r="J6" i="12"/>
  <c r="I6" i="12"/>
  <c r="H6" i="12"/>
  <c r="G6" i="12"/>
  <c r="E6" i="12"/>
  <c r="M5" i="12"/>
  <c r="L5" i="12"/>
  <c r="J5" i="12"/>
  <c r="I5" i="12"/>
  <c r="H5" i="12"/>
  <c r="G5" i="12"/>
  <c r="E5" i="12"/>
  <c r="M4" i="12"/>
  <c r="L4" i="12"/>
  <c r="J4" i="12"/>
  <c r="I4" i="12"/>
  <c r="H4" i="12"/>
  <c r="G4" i="12"/>
  <c r="E4" i="12"/>
  <c r="M3" i="12"/>
  <c r="L3" i="12"/>
  <c r="J3" i="12"/>
  <c r="I3" i="12"/>
  <c r="H3" i="12"/>
  <c r="G3" i="12"/>
  <c r="E3"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I15" i="14"/>
  <c r="E13" i="7"/>
  <c r="J3" i="14" s="1"/>
  <c r="G13" i="7"/>
  <c r="J4" i="14" s="1"/>
  <c r="I13" i="7"/>
  <c r="J5" i="14" s="1"/>
  <c r="K13" i="7"/>
  <c r="J6" i="14" s="1"/>
  <c r="M13" i="7"/>
  <c r="J7" i="14" s="1"/>
  <c r="O13" i="7"/>
  <c r="J8" i="14" s="1"/>
  <c r="Q13" i="7"/>
  <c r="J9" i="14" s="1"/>
  <c r="S13" i="7"/>
  <c r="J10" i="14" s="1"/>
  <c r="U13" i="7"/>
  <c r="J11" i="14" s="1"/>
  <c r="W13" i="7"/>
  <c r="J12" i="14" s="1"/>
  <c r="Y13" i="7"/>
  <c r="J13" i="14" s="1"/>
  <c r="AA13" i="7"/>
  <c r="J14" i="14" s="1"/>
  <c r="AC13" i="7"/>
  <c r="J15" i="14" s="1"/>
  <c r="E15" i="7"/>
  <c r="K3" i="14" s="1"/>
  <c r="G15" i="7"/>
  <c r="K4" i="14" s="1"/>
  <c r="I15" i="7"/>
  <c r="K5" i="14" s="1"/>
  <c r="K15" i="7"/>
  <c r="K6" i="14" s="1"/>
  <c r="M15" i="7"/>
  <c r="K7" i="14" s="1"/>
  <c r="O15" i="7"/>
  <c r="K8" i="14" s="1"/>
  <c r="Q15" i="7"/>
  <c r="K9" i="14" s="1"/>
  <c r="S15" i="7"/>
  <c r="K10" i="14" s="1"/>
  <c r="U15" i="7"/>
  <c r="K11" i="14" s="1"/>
  <c r="W15" i="7"/>
  <c r="K12" i="14" s="1"/>
  <c r="Y15" i="7"/>
  <c r="K13" i="14" s="1"/>
  <c r="AA15" i="7"/>
  <c r="K14" i="14" s="1"/>
  <c r="AC15" i="7"/>
  <c r="K15" i="14" s="1"/>
  <c r="E17" i="7"/>
  <c r="L3" i="14" s="1"/>
  <c r="G17" i="7"/>
  <c r="L4" i="14" s="1"/>
  <c r="I17" i="7"/>
  <c r="L5" i="14" s="1"/>
  <c r="K17" i="7"/>
  <c r="L6" i="14" s="1"/>
  <c r="M17" i="7"/>
  <c r="L7" i="14" s="1"/>
  <c r="O17" i="7"/>
  <c r="L8" i="14" s="1"/>
  <c r="Q17" i="7"/>
  <c r="L9" i="14" s="1"/>
  <c r="S17" i="7"/>
  <c r="L10" i="14" s="1"/>
  <c r="U17" i="7"/>
  <c r="L11" i="14" s="1"/>
  <c r="W17" i="7"/>
  <c r="L12" i="14" s="1"/>
  <c r="Y17" i="7"/>
  <c r="L13" i="14" s="1"/>
  <c r="AA17" i="7"/>
  <c r="L14" i="14" s="1"/>
  <c r="AC17" i="7"/>
  <c r="L15" i="14" s="1"/>
  <c r="E19" i="7"/>
  <c r="M3" i="14" s="1"/>
  <c r="G19" i="7"/>
  <c r="M4" i="14" s="1"/>
  <c r="I19" i="7"/>
  <c r="M5" i="14" s="1"/>
  <c r="K19" i="7"/>
  <c r="M6" i="14" s="1"/>
  <c r="M19" i="7"/>
  <c r="M7" i="14" s="1"/>
  <c r="O19" i="7"/>
  <c r="M8" i="14" s="1"/>
  <c r="Q19" i="7"/>
  <c r="M9" i="14" s="1"/>
  <c r="S19" i="7"/>
  <c r="M10" i="14" s="1"/>
  <c r="U19" i="7"/>
  <c r="M11" i="14" s="1"/>
  <c r="W19" i="7"/>
  <c r="M12" i="14" s="1"/>
  <c r="Y19" i="7"/>
  <c r="M13" i="14" s="1"/>
  <c r="AA19" i="7"/>
  <c r="M14" i="14" s="1"/>
  <c r="AC19" i="7"/>
  <c r="M15" i="14" s="1"/>
  <c r="B11" i="7"/>
  <c r="C19" i="7"/>
  <c r="C17" i="7"/>
  <c r="C15" i="7"/>
  <c r="C13" i="7"/>
  <c r="C7" i="7"/>
  <c r="F2" i="14" s="1"/>
  <c r="C8" i="7"/>
  <c r="C9" i="7"/>
  <c r="C10" i="7"/>
  <c r="I2" i="14" s="1"/>
  <c r="C6" i="7"/>
  <c r="K2" i="12" l="1"/>
  <c r="BO11" i="7"/>
  <c r="BP8" i="7"/>
  <c r="BQ8" i="7" s="1"/>
  <c r="BT8" i="7"/>
  <c r="BV8" i="7"/>
  <c r="BX8" i="7"/>
  <c r="BR8" i="7"/>
  <c r="BX9" i="7"/>
  <c r="BP9" i="7"/>
  <c r="BQ9" i="7" s="1"/>
  <c r="BR9" i="7"/>
  <c r="BT9" i="7"/>
  <c r="BV9" i="7"/>
  <c r="BV7" i="7"/>
  <c r="BP7" i="7"/>
  <c r="BQ7" i="7" s="1"/>
  <c r="BX7" i="7"/>
  <c r="BT7" i="7"/>
  <c r="BR7" i="7"/>
  <c r="L2" i="14"/>
  <c r="BX17" i="7"/>
  <c r="BP17" i="7"/>
  <c r="BQ17" i="7" s="1"/>
  <c r="BR17" i="7"/>
  <c r="BT17" i="7"/>
  <c r="BV17" i="7"/>
  <c r="G2" i="14"/>
  <c r="M2" i="14"/>
  <c r="BX19" i="7"/>
  <c r="BP19" i="7"/>
  <c r="BQ19" i="7" s="1"/>
  <c r="BR19" i="7"/>
  <c r="BV19" i="7"/>
  <c r="BT19" i="7"/>
  <c r="K2" i="14"/>
  <c r="BX15" i="7"/>
  <c r="BP15" i="7"/>
  <c r="BQ15" i="7" s="1"/>
  <c r="BR15" i="7"/>
  <c r="BT15" i="7"/>
  <c r="BV15" i="7"/>
  <c r="BR3" i="7"/>
  <c r="BP3" i="7"/>
  <c r="BX3" i="7"/>
  <c r="BV3" i="7"/>
  <c r="BT3" i="7"/>
  <c r="BR6" i="7"/>
  <c r="BT6" i="7"/>
  <c r="BV6" i="7"/>
  <c r="BP6" i="7"/>
  <c r="BQ6" i="7" s="1"/>
  <c r="BX6" i="7"/>
  <c r="BT10" i="7"/>
  <c r="BV10" i="7"/>
  <c r="BR10" i="7"/>
  <c r="BX10" i="7"/>
  <c r="BP10" i="7"/>
  <c r="BQ10" i="7" s="1"/>
  <c r="J2" i="14"/>
  <c r="BV13" i="7"/>
  <c r="BX13" i="7"/>
  <c r="BP13" i="7"/>
  <c r="BQ13" i="7" s="1"/>
  <c r="BT13" i="7"/>
  <c r="BR13" i="7"/>
  <c r="BS11" i="7"/>
  <c r="BW11" i="7"/>
  <c r="BU11" i="7"/>
  <c r="BM11" i="7"/>
  <c r="BN11" i="7" s="1"/>
  <c r="BL11" i="7"/>
  <c r="E2" i="14"/>
  <c r="K3" i="12"/>
  <c r="H2" i="14"/>
  <c r="BQ3" i="7" l="1"/>
</calcChain>
</file>

<file path=xl/sharedStrings.xml><?xml version="1.0" encoding="utf-8"?>
<sst xmlns="http://schemas.openxmlformats.org/spreadsheetml/2006/main" count="742" uniqueCount="62">
  <si>
    <t>MEAN</t>
  </si>
  <si>
    <t>SD</t>
  </si>
  <si>
    <t>N</t>
  </si>
  <si>
    <t>–</t>
  </si>
  <si>
    <t>Body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</si>
  <si>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</si>
  <si>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</si>
  <si>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</si>
  <si>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</si>
  <si>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</si>
  <si>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</si>
  <si>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</si>
  <si>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</si>
  <si>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</si>
  <si>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</si>
  <si>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</si>
  <si>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</si>
  <si>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</si>
  <si>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</si>
  <si>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</si>
  <si>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</si>
  <si>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Scapular plate length</t>
  </si>
  <si>
    <t xml:space="preserve">     Branch</t>
  </si>
  <si>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</si>
  <si>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</si>
  <si>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</si>
  <si>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</si>
  <si>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</si>
  <si>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</si>
  <si>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</si>
  <si>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</si>
  <si>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</si>
  <si>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</si>
  <si>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</si>
  <si>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</si>
  <si>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</si>
  <si>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</si>
  <si>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</si>
  <si>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</si>
  <si>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</si>
  <si>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</si>
  <si>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</si>
  <si>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</si>
  <si>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2 branch</t>
  </si>
  <si>
    <t>Claw 3 branch</t>
  </si>
  <si>
    <t>Claw 4 branch</t>
  </si>
  <si>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</si>
  <si>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</si>
  <si>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</si>
  <si>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</si>
  <si>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</si>
  <si>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Number of pores</t>
  </si>
  <si>
    <t>Scapular plate</t>
  </si>
  <si>
    <t>Caudal plate</t>
  </si>
  <si>
    <t>Median II plate</t>
  </si>
  <si>
    <t>Segmental II plate</t>
  </si>
  <si>
    <t xml:space="preserve">Number of pores </t>
  </si>
  <si>
    <t>Bryodelphax australasiaticus</t>
  </si>
  <si>
    <t>MY.242 [M.X.39]</t>
  </si>
  <si>
    <t>YES</t>
  </si>
  <si>
    <r>
      <t>Katarzyna Von</t>
    </r>
    <r>
      <rPr>
        <b/>
        <sz val="16"/>
        <rFont val="Arial"/>
        <family val="2"/>
        <charset val="238"/>
      </rPr>
      <t>č</t>
    </r>
    <r>
      <rPr>
        <b/>
        <sz val="16"/>
        <rFont val="Arial CE"/>
        <charset val="238"/>
      </rPr>
      <t>ina</t>
    </r>
  </si>
  <si>
    <t>26.08.2018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</si>
</sst>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b/>
      <sz val="16"/>
      <name val="Arial"/>
      <family val="2"/>
      <charset val="238"/>
    </font>
  </fonts>
  <fills count="7">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17">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2"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0" fontId="15" fillId="0" borderId="12"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4" fillId="0" borderId="0" xfId="2" applyAlignment="1">
      <alignment horizontal="center"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3" xfId="2" applyFont="1" applyFill="1" applyBorder="1" applyAlignment="1">
      <alignment horizontal="center" vertical="top" wrapText="1"/>
    </xf>
    <xf numFmtId="0" fontId="18" fillId="3" borderId="14" xfId="2" applyFont="1" applyFill="1" applyBorder="1" applyAlignment="1">
      <alignment horizontal="left" vertical="top" wrapText="1"/>
    </xf>
    <xf numFmtId="0" fontId="17" fillId="3" borderId="15" xfId="2" applyFont="1" applyFill="1" applyBorder="1" applyAlignment="1">
      <alignment horizontal="center" vertical="top" wrapText="1"/>
    </xf>
    <xf numFmtId="0" fontId="18" fillId="3" borderId="16" xfId="2" applyFont="1" applyFill="1" applyBorder="1" applyAlignment="1">
      <alignment horizontal="left" vertical="top" wrapText="1"/>
    </xf>
    <xf numFmtId="0" fontId="18" fillId="3" borderId="17" xfId="2" applyFont="1" applyFill="1" applyBorder="1" applyAlignment="1">
      <alignment horizontal="left" vertical="top" wrapText="1"/>
    </xf>
    <xf numFmtId="0" fontId="19" fillId="4" borderId="15" xfId="2" applyFont="1" applyFill="1" applyBorder="1" applyAlignment="1">
      <alignment horizontal="center" vertical="top" wrapText="1"/>
    </xf>
    <xf numFmtId="0" fontId="17" fillId="3" borderId="18"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17" xfId="0" applyFont="1" applyFill="1" applyBorder="1" applyAlignment="1">
      <alignment horizontal="left" vertical="top" wrapText="1"/>
    </xf>
    <xf numFmtId="0" fontId="4" fillId="3" borderId="27" xfId="1" applyFont="1" applyFill="1" applyBorder="1" applyAlignment="1" applyProtection="1">
      <alignment horizontal="left" vertical="top" wrapText="1"/>
    </xf>
    <xf numFmtId="0" fontId="13" fillId="0" borderId="0" xfId="0" applyFont="1" applyFill="1" applyBorder="1" applyAlignment="1">
      <alignment horizont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1" fillId="5" borderId="0" xfId="5" applyFont="1" applyFill="1" applyAlignment="1">
      <alignment vertical="top"/>
    </xf>
    <xf numFmtId="0" fontId="22" fillId="6" borderId="0" xfId="5" applyFont="1" applyFill="1"/>
    <xf numFmtId="49" fontId="23" fillId="5" borderId="0" xfId="5" applyNumberFormat="1" applyFont="1" applyFill="1" applyAlignment="1">
      <alignment horizontal="right" vertical="top"/>
    </xf>
    <xf numFmtId="49" fontId="24" fillId="5" borderId="0" xfId="5" applyNumberFormat="1" applyFont="1" applyFill="1" applyAlignment="1">
      <alignment horizontal="right" vertical="top"/>
    </xf>
    <xf numFmtId="0" fontId="21" fillId="6" borderId="0" xfId="5" applyFont="1" applyFill="1" applyAlignment="1">
      <alignment vertical="top"/>
    </xf>
    <xf numFmtId="49" fontId="24" fillId="6"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0" fontId="13" fillId="0" borderId="1" xfId="0" applyFont="1" applyFill="1" applyBorder="1" applyAlignment="1">
      <alignment horizontal="center"/>
    </xf>
    <xf numFmtId="9" fontId="13" fillId="0" borderId="1" xfId="3" applyFont="1" applyFill="1" applyBorder="1" applyAlignment="1" applyProtection="1">
      <alignment horizontal="center" vertical="top"/>
    </xf>
    <xf numFmtId="164" fontId="14" fillId="0" borderId="0" xfId="0" applyNumberFormat="1" applyFont="1" applyFill="1" applyBorder="1" applyAlignment="1" applyProtection="1">
      <alignment horizontal="left" vertical="center"/>
    </xf>
    <xf numFmtId="164" fontId="13" fillId="2" borderId="1" xfId="0" applyNumberFormat="1" applyFont="1" applyFill="1" applyBorder="1" applyAlignment="1" applyProtection="1">
      <alignment horizontal="center" vertical="top"/>
      <protection locked="0"/>
    </xf>
    <xf numFmtId="1" fontId="13" fillId="0" borderId="28" xfId="0" applyNumberFormat="1" applyFont="1" applyFill="1" applyBorder="1" applyAlignment="1" applyProtection="1">
      <alignment horizontal="center" vertical="top"/>
      <protection locked="0"/>
    </xf>
    <xf numFmtId="164" fontId="13" fillId="0" borderId="4" xfId="0" applyNumberFormat="1" applyFont="1" applyFill="1" applyBorder="1" applyAlignment="1" applyProtection="1">
      <alignment horizontal="center" vertical="top"/>
      <protection locked="0"/>
    </xf>
    <xf numFmtId="164" fontId="13" fillId="0" borderId="29" xfId="0" applyNumberFormat="1" applyFont="1" applyFill="1" applyBorder="1" applyAlignment="1" applyProtection="1">
      <alignment horizontal="center" vertical="center"/>
    </xf>
    <xf numFmtId="0" fontId="13" fillId="0" borderId="0" xfId="0" applyFont="1" applyFill="1" applyBorder="1" applyAlignment="1">
      <alignment horizontal="center" vertical="top"/>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0" xfId="2" applyFont="1" applyAlignment="1">
      <alignment horizontal="left" vertical="center"/>
    </xf>
    <xf numFmtId="0" fontId="20" fillId="3" borderId="19" xfId="2" applyFont="1" applyFill="1" applyBorder="1" applyAlignment="1">
      <alignment horizontal="center" vertical="center" wrapText="1"/>
    </xf>
    <xf numFmtId="0" fontId="20" fillId="3" borderId="20" xfId="2" applyFont="1" applyFill="1" applyBorder="1" applyAlignment="1">
      <alignment horizontal="center" vertical="center" wrapText="1"/>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xf numFmtId="0" fontId="12" fillId="0" borderId="24" xfId="0" applyFont="1" applyFill="1" applyBorder="1" applyAlignment="1" applyProtection="1">
      <alignment horizontal="left" vertical="top"/>
    </xf>
    <xf numFmtId="0" fontId="12" fillId="0" borderId="12" xfId="0" applyFont="1" applyFill="1" applyBorder="1" applyAlignment="1" applyProtection="1">
      <alignment horizontal="left" vertical="top"/>
    </xf>
    <xf numFmtId="0" fontId="12" fillId="0" borderId="25" xfId="0" applyFont="1" applyFill="1" applyBorder="1" applyAlignment="1" applyProtection="1">
      <alignment horizontal="center" vertical="top"/>
    </xf>
    <xf numFmtId="0" fontId="12" fillId="0" borderId="26" xfId="0" applyFont="1" applyFill="1" applyBorder="1" applyAlignment="1" applyProtection="1">
      <alignment horizontal="center" vertical="top"/>
    </xf>
    <xf numFmtId="0" fontId="12" fillId="0" borderId="21" xfId="0" applyFont="1" applyFill="1" applyBorder="1" applyAlignment="1" applyProtection="1">
      <alignment horizontal="center" vertical="top"/>
    </xf>
    <xf numFmtId="0" fontId="12" fillId="0" borderId="22" xfId="0" applyFont="1" applyFill="1" applyBorder="1" applyAlignment="1" applyProtection="1">
      <alignment horizontal="center" vertical="top"/>
    </xf>
    <xf numFmtId="0" fontId="12" fillId="0" borderId="23" xfId="0" applyFont="1" applyFill="1" applyBorder="1" applyAlignment="1" applyProtection="1">
      <alignment horizontal="center" vertical="top"/>
    </xf>
    <xf numFmtId="0" fontId="12" fillId="0" borderId="10"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56" customWidth="1"/>
    <col min="2" max="2" width="3.7109375" style="55" customWidth="1"/>
    <col min="3" max="3" width="115.7109375" style="56" customWidth="1"/>
    <col min="4" max="16384" width="9.140625" style="56"/>
  </cols>
  <sheetData>
    <row r="1" spans="2:3" ht="13.5" thickBot="1" x14ac:dyDescent="0.25"/>
    <row r="2" spans="2:3" ht="19.5" thickBot="1" x14ac:dyDescent="0.25">
      <c r="B2" s="103" t="s">
        <v>32</v>
      </c>
      <c r="C2" s="104"/>
    </row>
    <row r="3" spans="2:3" ht="15.75" x14ac:dyDescent="0.2">
      <c r="B3" s="57">
        <v>1</v>
      </c>
      <c r="C3" s="58" t="s">
        <v>38</v>
      </c>
    </row>
    <row r="4" spans="2:3" ht="63" x14ac:dyDescent="0.2">
      <c r="B4" s="59">
        <v>2</v>
      </c>
      <c r="C4" s="60" t="s">
        <v>36</v>
      </c>
    </row>
    <row r="5" spans="2:3" ht="47.25" x14ac:dyDescent="0.2">
      <c r="B5" s="57">
        <v>3</v>
      </c>
      <c r="C5" s="60" t="s">
        <v>50</v>
      </c>
    </row>
    <row r="6" spans="2:3" ht="47.25" x14ac:dyDescent="0.2">
      <c r="B6" s="59">
        <v>4</v>
      </c>
      <c r="C6" s="60" t="s">
        <v>37</v>
      </c>
    </row>
    <row r="7" spans="2:3" ht="31.5" x14ac:dyDescent="0.2">
      <c r="B7" s="57">
        <v>5</v>
      </c>
      <c r="C7" s="60" t="s">
        <v>35</v>
      </c>
    </row>
    <row r="8" spans="2:3" ht="31.5" x14ac:dyDescent="0.2">
      <c r="B8" s="59">
        <v>6</v>
      </c>
      <c r="C8" s="60" t="s">
        <v>39</v>
      </c>
    </row>
    <row r="9" spans="2:3" ht="31.5" x14ac:dyDescent="0.2">
      <c r="B9" s="57">
        <v>7</v>
      </c>
      <c r="C9" s="61" t="s">
        <v>33</v>
      </c>
    </row>
    <row r="10" spans="2:3" ht="78.75" x14ac:dyDescent="0.2">
      <c r="B10" s="62">
        <v>8</v>
      </c>
      <c r="C10" s="69" t="s">
        <v>46</v>
      </c>
    </row>
    <row r="11" spans="2:3" ht="16.5" thickBot="1" x14ac:dyDescent="0.25">
      <c r="B11" s="63">
        <v>9</v>
      </c>
      <c r="C11" s="70" t="s">
        <v>34</v>
      </c>
    </row>
    <row r="14" spans="2:3" x14ac:dyDescent="0.2">
      <c r="C14" s="90"/>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66"/>
  </sheetPr>
  <dimension ref="A1:O2"/>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10" width="9.140625" style="51"/>
    <col min="11" max="11" width="11.28515625" style="51" customWidth="1"/>
    <col min="12" max="15" width="6.7109375" style="51" customWidth="1"/>
    <col min="16" max="16384" width="9.140625" style="51"/>
  </cols>
  <sheetData>
    <row r="1" spans="1:15" ht="38.25" x14ac:dyDescent="0.2">
      <c r="A1" s="100" t="s">
        <v>40</v>
      </c>
      <c r="B1" s="67" t="s">
        <v>41</v>
      </c>
      <c r="C1" s="53" t="s">
        <v>25</v>
      </c>
      <c r="D1" s="68" t="s">
        <v>4</v>
      </c>
      <c r="E1" s="68" t="s">
        <v>21</v>
      </c>
      <c r="F1" s="68" t="s">
        <v>26</v>
      </c>
      <c r="G1" s="68" t="s">
        <v>27</v>
      </c>
      <c r="H1" s="68" t="s">
        <v>28</v>
      </c>
      <c r="I1" s="68" t="s">
        <v>29</v>
      </c>
      <c r="J1" s="68" t="s">
        <v>30</v>
      </c>
      <c r="K1" s="68" t="s">
        <v>31</v>
      </c>
      <c r="L1" s="68" t="s">
        <v>42</v>
      </c>
      <c r="M1" s="68" t="s">
        <v>43</v>
      </c>
      <c r="N1" s="68" t="s">
        <v>44</v>
      </c>
      <c r="O1" s="68" t="s">
        <v>45</v>
      </c>
    </row>
    <row r="2" spans="1:15" x14ac:dyDescent="0.2">
      <c r="A2" s="101" t="str">
        <f>'general info'!D2</f>
        <v>Bryodelphax australasiaticus</v>
      </c>
      <c r="B2" s="91" t="str">
        <f>'general info'!D3</f>
        <v>MY.242 [M.X.39]</v>
      </c>
      <c r="C2" s="72">
        <f>larvae!B1</f>
        <v>1</v>
      </c>
      <c r="D2" s="73">
        <f>IF(larvae!B3&gt;0,larvae!B3,"")</f>
        <v>80.28</v>
      </c>
      <c r="E2" s="77">
        <f>IF(larvae!B4&gt;0,larvae!B4,"")</f>
        <v>12.7</v>
      </c>
      <c r="F2" s="77">
        <f>IF(larvae!B6&gt;0,larvae!B6,"")</f>
        <v>4.0599999999999996</v>
      </c>
      <c r="G2" s="77" t="str">
        <f>IF(larvae!B7&gt;0,larvae!B7,"")</f>
        <v/>
      </c>
      <c r="H2" s="77">
        <f>IF(larvae!B8&gt;0,larvae!B8,"")</f>
        <v>6.26</v>
      </c>
      <c r="I2" s="77">
        <f>IF(larvae!B9&gt;0,larvae!B9,"")</f>
        <v>1.45</v>
      </c>
      <c r="J2" s="77">
        <f>IF(larvae!B10&gt;0,larvae!B10,"")</f>
        <v>17.170000000000002</v>
      </c>
      <c r="K2" s="78">
        <f>IF(larvae!B11&gt;0,larvae!B11,"")</f>
        <v>0.21387643248629798</v>
      </c>
      <c r="L2" s="77">
        <f>IF(larvae!B13&gt;0,larvae!B13,"")</f>
        <v>4.04</v>
      </c>
      <c r="M2" s="77">
        <f>IF(larvae!B15&gt;0,larvae!B15,"")</f>
        <v>4.08</v>
      </c>
      <c r="N2" s="77">
        <f>IF(larvae!B17&gt;0,larvae!B17,"")</f>
        <v>3.96</v>
      </c>
      <c r="O2" s="79">
        <f>IF(larvae!B19&gt;0,larvae!B19,"")</f>
        <v>4.42</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66"/>
  </sheetPr>
  <dimension ref="A1:M2"/>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9" width="9.140625" style="51"/>
    <col min="10" max="13" width="6.7109375" style="51" customWidth="1"/>
    <col min="14" max="16384" width="9.140625" style="51"/>
  </cols>
  <sheetData>
    <row r="1" spans="1:13" ht="25.5" x14ac:dyDescent="0.2">
      <c r="A1" s="100" t="s">
        <v>40</v>
      </c>
      <c r="B1" s="67" t="s">
        <v>41</v>
      </c>
      <c r="C1" s="53" t="s">
        <v>25</v>
      </c>
      <c r="D1" s="68" t="s">
        <v>4</v>
      </c>
      <c r="E1" s="68" t="s">
        <v>26</v>
      </c>
      <c r="F1" s="68" t="s">
        <v>27</v>
      </c>
      <c r="G1" s="68" t="s">
        <v>28</v>
      </c>
      <c r="H1" s="68" t="s">
        <v>29</v>
      </c>
      <c r="I1" s="68" t="s">
        <v>30</v>
      </c>
      <c r="J1" s="68" t="s">
        <v>42</v>
      </c>
      <c r="K1" s="68" t="s">
        <v>43</v>
      </c>
      <c r="L1" s="68" t="s">
        <v>44</v>
      </c>
      <c r="M1" s="68" t="s">
        <v>45</v>
      </c>
    </row>
    <row r="2" spans="1:13" x14ac:dyDescent="0.2">
      <c r="A2" s="100" t="str">
        <f>'larvae_stats (μm)'!A$2</f>
        <v>Bryodelphax australasiaticus</v>
      </c>
      <c r="B2" s="64" t="str">
        <f>'larvae_stats (μm)'!B$2</f>
        <v>MY.242 [M.X.39]</v>
      </c>
      <c r="C2" s="72">
        <f>larvae!B1</f>
        <v>1</v>
      </c>
      <c r="D2" s="74">
        <f>IF(larvae!C3&gt;0,larvae!C3,"")</f>
        <v>632.12598425196859</v>
      </c>
      <c r="E2" s="82">
        <f>IF(larvae!C6&gt;0,larvae!C6,"")</f>
        <v>31.968503937007874</v>
      </c>
      <c r="F2" s="82" t="str">
        <f>IF(larvae!C7&gt;0,larvae!C7,"")</f>
        <v/>
      </c>
      <c r="G2" s="82">
        <f>IF(larvae!C8&gt;0,larvae!C8,"")</f>
        <v>49.29133858267717</v>
      </c>
      <c r="H2" s="82">
        <f>IF(larvae!C9&gt;0,larvae!C9,"")</f>
        <v>11.41732283464567</v>
      </c>
      <c r="I2" s="82">
        <f>IF(larvae!C10&gt;0,larvae!C10,"")</f>
        <v>135.19685039370083</v>
      </c>
      <c r="J2" s="82">
        <f>IF(larvae!C13&gt;0,larvae!C13,"")</f>
        <v>31.811023622047248</v>
      </c>
      <c r="K2" s="82">
        <f>IF(larvae!C15&gt;0,larvae!C15,"")</f>
        <v>32.125984251968511</v>
      </c>
      <c r="L2" s="82">
        <f>IF(larvae!C17&gt;0,larvae!C17,"")</f>
        <v>31.181102362204726</v>
      </c>
      <c r="M2" s="83">
        <f>IF(larvae!C19&gt;0,larvae!C19,"")</f>
        <v>34.803149606299215</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0" zoomScaleNormal="200" workbookViewId="0">
      <selection activeCell="D2" sqref="D2"/>
    </sheetView>
  </sheetViews>
  <sheetFormatPr defaultColWidth="8.85546875" defaultRowHeight="20.25" x14ac:dyDescent="0.3"/>
  <cols>
    <col min="1" max="1" width="3.7109375" style="85" customWidth="1"/>
    <col min="2" max="2" width="20.42578125" style="85" bestFit="1" customWidth="1"/>
    <col min="3" max="3" width="3.7109375" style="85" customWidth="1"/>
    <col min="4" max="4" width="55.85546875" style="85" customWidth="1"/>
    <col min="5" max="16384" width="8.85546875" style="85"/>
  </cols>
  <sheetData>
    <row r="2" spans="2:4" x14ac:dyDescent="0.3">
      <c r="B2" s="84" t="s">
        <v>40</v>
      </c>
      <c r="D2" s="86" t="s">
        <v>57</v>
      </c>
    </row>
    <row r="3" spans="2:4" x14ac:dyDescent="0.3">
      <c r="B3" s="84" t="s">
        <v>41</v>
      </c>
      <c r="D3" s="87" t="s">
        <v>58</v>
      </c>
    </row>
    <row r="4" spans="2:4" x14ac:dyDescent="0.3">
      <c r="B4" s="84" t="s">
        <v>47</v>
      </c>
      <c r="D4" s="87" t="s">
        <v>59</v>
      </c>
    </row>
    <row r="5" spans="2:4" x14ac:dyDescent="0.3">
      <c r="B5" s="88"/>
      <c r="D5" s="89"/>
    </row>
    <row r="6" spans="2:4" x14ac:dyDescent="0.3">
      <c r="B6" s="84" t="s">
        <v>48</v>
      </c>
      <c r="D6" s="87" t="s">
        <v>60</v>
      </c>
    </row>
    <row r="7" spans="2:4" x14ac:dyDescent="0.3">
      <c r="B7" s="84" t="s">
        <v>49</v>
      </c>
      <c r="D7" s="87" t="s">
        <v>61</v>
      </c>
    </row>
  </sheetData>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2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9</v>
      </c>
      <c r="B1" s="106" t="s">
        <v>6</v>
      </c>
      <c r="C1" s="106"/>
      <c r="D1" s="106">
        <v>2</v>
      </c>
      <c r="E1" s="106"/>
      <c r="F1" s="106">
        <v>3</v>
      </c>
      <c r="G1" s="106"/>
      <c r="H1" s="106">
        <v>4</v>
      </c>
      <c r="I1" s="106"/>
      <c r="J1" s="106">
        <v>5</v>
      </c>
      <c r="K1" s="106"/>
      <c r="L1" s="106">
        <v>6</v>
      </c>
      <c r="M1" s="106"/>
      <c r="N1" s="106">
        <v>7</v>
      </c>
      <c r="O1" s="106"/>
      <c r="P1" s="106">
        <v>8</v>
      </c>
      <c r="Q1" s="106"/>
      <c r="R1" s="106">
        <v>9</v>
      </c>
      <c r="S1" s="106"/>
      <c r="T1" s="106">
        <v>10</v>
      </c>
      <c r="U1" s="106"/>
      <c r="V1" s="106">
        <v>11</v>
      </c>
      <c r="W1" s="106"/>
      <c r="X1" s="105">
        <v>12</v>
      </c>
      <c r="Y1" s="105"/>
      <c r="Z1" s="105">
        <v>13</v>
      </c>
      <c r="AA1" s="105"/>
      <c r="AB1" s="105">
        <v>14</v>
      </c>
      <c r="AC1" s="105"/>
      <c r="AD1" s="105">
        <v>15</v>
      </c>
      <c r="AE1" s="105"/>
      <c r="AF1" s="105">
        <v>16</v>
      </c>
      <c r="AG1" s="105"/>
      <c r="AH1" s="105">
        <v>17</v>
      </c>
      <c r="AI1" s="105"/>
      <c r="AJ1" s="105">
        <v>18</v>
      </c>
      <c r="AK1" s="105"/>
      <c r="AL1" s="105">
        <v>19</v>
      </c>
      <c r="AM1" s="105"/>
      <c r="AN1" s="105">
        <v>20</v>
      </c>
      <c r="AO1" s="105"/>
      <c r="AP1" s="105">
        <v>21</v>
      </c>
      <c r="AQ1" s="105"/>
      <c r="AR1" s="105">
        <v>22</v>
      </c>
      <c r="AS1" s="105"/>
      <c r="AT1" s="105">
        <v>23</v>
      </c>
      <c r="AU1" s="105"/>
      <c r="AV1" s="105">
        <v>24</v>
      </c>
      <c r="AW1" s="105"/>
      <c r="AX1" s="105">
        <v>25</v>
      </c>
      <c r="AY1" s="105"/>
      <c r="AZ1" s="105">
        <v>26</v>
      </c>
      <c r="BA1" s="105"/>
      <c r="BB1" s="105">
        <v>27</v>
      </c>
      <c r="BC1" s="105"/>
      <c r="BD1" s="105">
        <v>28</v>
      </c>
      <c r="BE1" s="105"/>
      <c r="BF1" s="105">
        <v>29</v>
      </c>
      <c r="BG1" s="105"/>
      <c r="BH1" s="105">
        <v>30</v>
      </c>
      <c r="BI1" s="105"/>
      <c r="BK1" s="107" t="s">
        <v>7</v>
      </c>
      <c r="BL1" s="109" t="s">
        <v>2</v>
      </c>
      <c r="BM1" s="111" t="s">
        <v>8</v>
      </c>
      <c r="BN1" s="111"/>
      <c r="BO1" s="111"/>
      <c r="BP1" s="111"/>
      <c r="BQ1" s="111"/>
      <c r="BR1" s="112"/>
      <c r="BS1" s="111" t="s">
        <v>0</v>
      </c>
      <c r="BT1" s="112"/>
      <c r="BU1" s="111" t="s">
        <v>1</v>
      </c>
      <c r="BV1" s="113"/>
      <c r="BW1" s="111" t="s">
        <v>5</v>
      </c>
      <c r="BX1" s="111"/>
    </row>
    <row r="2" spans="1:76" ht="12.75" customHeight="1" x14ac:dyDescent="0.2">
      <c r="A2" s="7" t="s">
        <v>7</v>
      </c>
      <c r="B2" s="8" t="s">
        <v>10</v>
      </c>
      <c r="C2" s="9" t="s">
        <v>24</v>
      </c>
      <c r="D2" s="8" t="s">
        <v>10</v>
      </c>
      <c r="E2" s="9" t="s">
        <v>24</v>
      </c>
      <c r="F2" s="8" t="s">
        <v>10</v>
      </c>
      <c r="G2" s="9" t="s">
        <v>24</v>
      </c>
      <c r="H2" s="8" t="s">
        <v>10</v>
      </c>
      <c r="I2" s="9" t="s">
        <v>24</v>
      </c>
      <c r="J2" s="8" t="s">
        <v>10</v>
      </c>
      <c r="K2" s="9" t="s">
        <v>24</v>
      </c>
      <c r="L2" s="8" t="s">
        <v>10</v>
      </c>
      <c r="M2" s="9" t="s">
        <v>24</v>
      </c>
      <c r="N2" s="8" t="s">
        <v>10</v>
      </c>
      <c r="O2" s="9" t="s">
        <v>24</v>
      </c>
      <c r="P2" s="8" t="s">
        <v>10</v>
      </c>
      <c r="Q2" s="9" t="s">
        <v>24</v>
      </c>
      <c r="R2" s="8" t="s">
        <v>10</v>
      </c>
      <c r="S2" s="9" t="s">
        <v>24</v>
      </c>
      <c r="T2" s="8" t="s">
        <v>10</v>
      </c>
      <c r="U2" s="9" t="s">
        <v>24</v>
      </c>
      <c r="V2" s="8" t="s">
        <v>10</v>
      </c>
      <c r="W2" s="9" t="s">
        <v>24</v>
      </c>
      <c r="X2" s="8" t="s">
        <v>10</v>
      </c>
      <c r="Y2" s="9" t="s">
        <v>24</v>
      </c>
      <c r="Z2" s="8" t="s">
        <v>10</v>
      </c>
      <c r="AA2" s="9" t="s">
        <v>24</v>
      </c>
      <c r="AB2" s="8" t="s">
        <v>10</v>
      </c>
      <c r="AC2" s="9" t="s">
        <v>24</v>
      </c>
      <c r="AD2" s="8" t="s">
        <v>10</v>
      </c>
      <c r="AE2" s="9" t="s">
        <v>24</v>
      </c>
      <c r="AF2" s="8" t="s">
        <v>10</v>
      </c>
      <c r="AG2" s="9" t="s">
        <v>24</v>
      </c>
      <c r="AH2" s="8" t="s">
        <v>10</v>
      </c>
      <c r="AI2" s="9" t="s">
        <v>24</v>
      </c>
      <c r="AJ2" s="8" t="s">
        <v>10</v>
      </c>
      <c r="AK2" s="9" t="s">
        <v>24</v>
      </c>
      <c r="AL2" s="8" t="s">
        <v>10</v>
      </c>
      <c r="AM2" s="9" t="s">
        <v>24</v>
      </c>
      <c r="AN2" s="8" t="s">
        <v>10</v>
      </c>
      <c r="AO2" s="9" t="s">
        <v>24</v>
      </c>
      <c r="AP2" s="8" t="s">
        <v>10</v>
      </c>
      <c r="AQ2" s="9" t="s">
        <v>24</v>
      </c>
      <c r="AR2" s="8" t="s">
        <v>10</v>
      </c>
      <c r="AS2" s="9" t="s">
        <v>24</v>
      </c>
      <c r="AT2" s="8" t="s">
        <v>10</v>
      </c>
      <c r="AU2" s="9" t="s">
        <v>24</v>
      </c>
      <c r="AV2" s="8" t="s">
        <v>10</v>
      </c>
      <c r="AW2" s="9" t="s">
        <v>24</v>
      </c>
      <c r="AX2" s="8" t="s">
        <v>10</v>
      </c>
      <c r="AY2" s="9" t="s">
        <v>24</v>
      </c>
      <c r="AZ2" s="8" t="s">
        <v>10</v>
      </c>
      <c r="BA2" s="9" t="s">
        <v>24</v>
      </c>
      <c r="BB2" s="8" t="s">
        <v>10</v>
      </c>
      <c r="BC2" s="9" t="s">
        <v>24</v>
      </c>
      <c r="BD2" s="8" t="s">
        <v>10</v>
      </c>
      <c r="BE2" s="9" t="s">
        <v>24</v>
      </c>
      <c r="BF2" s="8" t="s">
        <v>10</v>
      </c>
      <c r="BG2" s="9" t="s">
        <v>24</v>
      </c>
      <c r="BH2" s="8" t="s">
        <v>10</v>
      </c>
      <c r="BI2" s="9" t="s">
        <v>24</v>
      </c>
      <c r="BK2" s="108"/>
      <c r="BL2" s="110"/>
      <c r="BM2" s="114" t="s">
        <v>10</v>
      </c>
      <c r="BN2" s="114"/>
      <c r="BO2" s="114"/>
      <c r="BP2" s="115" t="s">
        <v>24</v>
      </c>
      <c r="BQ2" s="115"/>
      <c r="BR2" s="116"/>
      <c r="BS2" s="47" t="s">
        <v>10</v>
      </c>
      <c r="BT2" s="48" t="s">
        <v>24</v>
      </c>
      <c r="BU2" s="47" t="s">
        <v>10</v>
      </c>
      <c r="BV2" s="49" t="s">
        <v>24</v>
      </c>
      <c r="BW2" s="47" t="s">
        <v>10</v>
      </c>
      <c r="BX2" s="50" t="s">
        <v>24</v>
      </c>
    </row>
    <row r="3" spans="1:76" ht="12.75" customHeight="1" x14ac:dyDescent="0.2">
      <c r="A3" s="10" t="s">
        <v>4</v>
      </c>
      <c r="B3" s="11">
        <v>110.81</v>
      </c>
      <c r="C3" s="1">
        <f>IF(AND((B3&gt;0),(B$4&gt;0)),(B3/B$4*100),"")</f>
        <v>666.32591701743843</v>
      </c>
      <c r="D3" s="11">
        <v>105.53</v>
      </c>
      <c r="E3" s="1">
        <f>IF(AND((D3&gt;0),(D$4&gt;0)),(D3/D$4*100),"")</f>
        <v>647.42331288343553</v>
      </c>
      <c r="F3" s="11">
        <v>112.32</v>
      </c>
      <c r="G3" s="1">
        <f>IF(AND((F3&gt;0),(F$4&gt;0)),(F3/F$4*100),"")</f>
        <v>660.31746031746025</v>
      </c>
      <c r="H3" s="11">
        <v>111.34</v>
      </c>
      <c r="I3" s="1">
        <f>IF(AND((H3&gt;0),(H$4&gt;0)),(H3/H$4*100),"")</f>
        <v>734.43271767810029</v>
      </c>
      <c r="J3" s="11">
        <v>115.35</v>
      </c>
      <c r="K3" s="1">
        <f>IF(AND((J3&gt;0),(J$4&gt;0)),(J3/J$4*100),"")</f>
        <v>712.91718170580964</v>
      </c>
      <c r="L3" s="11">
        <v>108.74</v>
      </c>
      <c r="M3" s="1">
        <f>IF(AND((L3&gt;0),(L$4&gt;0)),(L3/L$4*100),"")</f>
        <v>677.93017456359109</v>
      </c>
      <c r="N3" s="11">
        <v>110.65</v>
      </c>
      <c r="O3" s="1">
        <f>IF(AND((N3&gt;0),(N$4&gt;0)),(N3/N$4*100),"")</f>
        <v>673.46317711503355</v>
      </c>
      <c r="P3" s="11">
        <v>90.95</v>
      </c>
      <c r="Q3" s="1">
        <f>IF(AND((P3&gt;0),(P$4&gt;0)),(P3/P$4*100),"")</f>
        <v>584.13615928066793</v>
      </c>
      <c r="R3" s="11">
        <v>103.04</v>
      </c>
      <c r="S3" s="1">
        <f>IF(AND((R3&gt;0),(R$4&gt;0)),(R3/R$4*100),"")</f>
        <v>676.11548556430444</v>
      </c>
      <c r="T3" s="11">
        <v>107.12</v>
      </c>
      <c r="U3" s="1">
        <f>IF(AND((T3&gt;0),(T$4&gt;0)),(T3/T$4*100),"")</f>
        <v>646.07961399276246</v>
      </c>
      <c r="V3" s="11">
        <v>118.7</v>
      </c>
      <c r="W3" s="1">
        <f>IF(AND((V3&gt;0),(V$4&gt;0)),(V3/V$4*100),"")</f>
        <v>662.75823562255721</v>
      </c>
      <c r="X3" s="11">
        <v>98.55</v>
      </c>
      <c r="Y3" s="1">
        <f>IF(AND((X3&gt;0),(X$4&gt;0)),(X3/X$4*100),"")</f>
        <v>636.2169141381537</v>
      </c>
      <c r="Z3" s="11">
        <v>108.81</v>
      </c>
      <c r="AA3" s="1">
        <f>IF(AND((Z3&gt;0),(Z$4&gt;0)),(Z3/Z$4*100),"")</f>
        <v>617.53688989784337</v>
      </c>
      <c r="AB3" s="11">
        <v>102.25</v>
      </c>
      <c r="AC3" s="1">
        <f>IF(AND((AB3&gt;0),(AB$4&gt;0)),(AB3/AB$4*100),"")</f>
        <v>633.91196528208309</v>
      </c>
      <c r="AD3" s="11">
        <v>110.95</v>
      </c>
      <c r="AE3" s="1">
        <f t="shared" ref="AE3" si="0">IF(AND((AD3&gt;0),(AD$4&gt;0)),(AD3/AD$4*100),"")</f>
        <v>702.21518987341767</v>
      </c>
      <c r="AF3" s="11"/>
      <c r="AG3" s="1" t="str">
        <f t="shared" ref="AG3" si="1">IF(AND((AF3&gt;0),(AF$4&gt;0)),(AF3/AF$4*100),"")</f>
        <v/>
      </c>
      <c r="AH3" s="11">
        <v>112</v>
      </c>
      <c r="AI3" s="1">
        <f t="shared" ref="AI3" si="2">IF(AND((AH3&gt;0),(AH$4&gt;0)),(AH3/AH$4*100),"")</f>
        <v>736.84210526315792</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 t="shared" ref="BL3:BL19" si="16">COUNT(B3,D3,F3,H3,J3,L3,N3,P3,R3,T3,V3,X3,Z3,AB3,AD3,AF3,AH3,AJ3,AL3,AN3,AP3,AR3,AT3,AV3,AX3,AZ3,BB3,BD3,BF3,BH3)</f>
        <v>16</v>
      </c>
      <c r="BM3" s="21">
        <f>IF(SUM(B3,D3,F3,H3,J3,L3,N3,P3,R3,T3,V3,X3,Z3,AB3,AD3,AF3,AH3,AJ3,AL3,AN3,AP3,AR3,AT3,AV3,AX3,AZ3,BB3,BD3,BF3,BH3)&gt;0,MIN(B3,D3,F3,H3,J3,L3,N3,P3,R3,T3,V3,X3,Z3,AB3,AD3,AF3,AH3,AJ3,AL3,AN3,AP3,AR3,AT3,AV3,AX3,AZ3,BB3,BD3,BF3,BH3),"")</f>
        <v>90.95</v>
      </c>
      <c r="BN3" s="22" t="str">
        <f>IF(COUNT(BM3)&gt;0,"–","?")</f>
        <v>–</v>
      </c>
      <c r="BO3" s="23">
        <f>IF(SUM(B3,D3,F3,H3,J3,L3,N3,P3,R3,T3,V3,X3,Z3,AB3,AD3,AF3,AH3,AJ3,AL3,AN3,AP3,AR3,AT3,AV3,AX3,AZ3,BB3,BD3,BF3,BH3)&gt;0,MAX(B3,D3,F3,H3,J3,L3,N3,P3,R3,T3,V3,X3,Z3,AB3,AD3,AF3,AH3,AJ3,AL3,AN3,AP3,AR3,AT3,AV3,AX3,AZ3,BB3,BD3,BF3,BH3),"")</f>
        <v>118.7</v>
      </c>
      <c r="BP3" s="24">
        <f>IF(SUM(C3,E3,G3,I3,K3,M3,O3,Q3,S3,U3,W3,Y3,AA3,AC3,AE3,AG3,AI3,AK3,AM3,AO3,AQ3,AS3,AU3,AW3,AY3,BA3,BC3,BE3,BG3,BI3)&gt;0,MIN(C3,E3,G3,I3,K3,M3,O3,Q3,S3,U3,W3,Y3,AA3,AC3,AE3,AG3,AI3,AK3,AM3,AO3,AQ3,AS3,AU3,AW3,AY3,BA3,BC3,BE3,BG3,BI3),"")</f>
        <v>584.13615928066793</v>
      </c>
      <c r="BQ3" s="25" t="str">
        <f>IF(COUNT(BP3)&gt;0,"–","?")</f>
        <v>–</v>
      </c>
      <c r="BR3" s="26">
        <f>IF(SUM(C3,E3,G3,I3,K3,M3,O3,Q3,S3,U3,W3,Y3,AA3,AC3,AE3,AG3,AI3,AK3,AM3,AO3,AQ3,AS3,AU3,AW3,AY3,BA3,BC3,BE3,BG3,BI3)&gt;0,MAX(C3,E3,G3,I3,K3,M3,O3,Q3,S3,U3,W3,Y3,AA3,AC3,AE3,AG3,AI3,AK3,AM3,AO3,AQ3,AS3,AU3,AW3,AY3,BA3,BC3,BE3,BG3,BI3),"")</f>
        <v>736.84210526315792</v>
      </c>
      <c r="BS3" s="27">
        <f>IF(SUM(B3,D3,F3,H3,J3,L3,N3,P3,R3,T3,V3,X3,Z3,AB3,AD3,AF3,AH3,AJ3,AL3,AN3,AP3,AR3,AT3,AV3,AX3,AZ3,BB3,BD3,BF3,BH3)&gt;0,AVERAGE(B3,D3,F3,H3,J3,L3,N3,P3,R3,T3,V3,X3,Z3,AB3,AD3,AF3,AH3,AJ3,AL3,AN3,AP3,AR3,AT3,AV3,AX3,AZ3,BB3,BD3,BF3,BH3),"?")</f>
        <v>107.94437499999999</v>
      </c>
      <c r="BT3" s="28">
        <f>IF(SUM(C3,E3,G3,I3,K3,M3,O3,Q3,S3,U3,W3,Y3,AA3,AC3,AE3,AG3,AI3,AK3,AM3,AO3,AQ3,AS3,AU3,AW3,AY3,BA3,BC3,BE3,BG3,BI3)&gt;0,AVERAGE(C3,E3,G3,I3,K3,M3,O3,Q3,S3,U3,W3,Y3,AA3,AC3,AE3,AG3,AI3,AK3,AM3,AO3,AQ3,AS3,AU3,AW3,AY3,BA3,BC3,BE3,BG3,BI3),"?")</f>
        <v>666.78890626223858</v>
      </c>
      <c r="BU3" s="22">
        <f>IF(COUNT(B3,D3,F3,H3,J3,L3,N3,P3,R3,T3,V3,X3,Z3,AB3,AD3,AF3,AH3,AJ3,AL3,AN3,AP3,AR3,AT3,AV3,AX3,AZ3,BB3,BD3,BF3,BH3)&gt;1,STDEV(B3,D3,F3,H3,J3,L3,N3,P3,R3,T3,V3,X3,Z3,AB3,AD3,AF3,AH3,AJ3,AL3,AN3,AP3,AR3,AT3,AV3,AX3,AZ3,BB3,BD3,BF3,BH3),"?")</f>
        <v>6.7510502577993989</v>
      </c>
      <c r="BV3" s="29">
        <f>IF(COUNT(C3,E3,G3,I3,K3,M3,O3,Q3,S3,U3,W3,Y3,AA3,AC3,AE3,AG3,AI3,AK3,AM3,AO3,AQ3,AS3,AU3,AW3,AY3,BA3,BC3,BE3,BG3,BI3)&gt;1,STDEV(C3,E3,G3,I3,K3,M3,O3,Q3,S3,U3,W3,Y3,AA3,AC3,AE3,AG3,AI3,AK3,AM3,AO3,AQ3,AS3,AU3,AW3,AY3,BA3,BC3,BE3,BG3,BI3),"?")</f>
        <v>41.033850280117001</v>
      </c>
      <c r="BW3" s="22">
        <f>IF(COUNT(B3)&gt;0,B3,"?")</f>
        <v>110.81</v>
      </c>
      <c r="BX3" s="25">
        <f>IF(COUNT(C3)&gt;0,C3,"?")</f>
        <v>666.32591701743843</v>
      </c>
    </row>
    <row r="4" spans="1:76" ht="12.75" customHeight="1" x14ac:dyDescent="0.2">
      <c r="A4" s="13" t="s">
        <v>21</v>
      </c>
      <c r="B4" s="14">
        <v>16.63</v>
      </c>
      <c r="C4" s="2" t="s">
        <v>3</v>
      </c>
      <c r="D4" s="14">
        <v>16.3</v>
      </c>
      <c r="E4" s="2" t="s">
        <v>3</v>
      </c>
      <c r="F4" s="14">
        <v>17.010000000000002</v>
      </c>
      <c r="G4" s="2" t="s">
        <v>3</v>
      </c>
      <c r="H4" s="14">
        <v>15.16</v>
      </c>
      <c r="I4" s="2" t="s">
        <v>3</v>
      </c>
      <c r="J4" s="14">
        <v>16.18</v>
      </c>
      <c r="K4" s="2" t="s">
        <v>3</v>
      </c>
      <c r="L4" s="14">
        <v>16.04</v>
      </c>
      <c r="M4" s="2" t="s">
        <v>3</v>
      </c>
      <c r="N4" s="14">
        <v>16.43</v>
      </c>
      <c r="O4" s="2" t="s">
        <v>3</v>
      </c>
      <c r="P4" s="14">
        <v>15.57</v>
      </c>
      <c r="Q4" s="2" t="s">
        <v>3</v>
      </c>
      <c r="R4" s="14">
        <v>15.24</v>
      </c>
      <c r="S4" s="2" t="s">
        <v>3</v>
      </c>
      <c r="T4" s="14">
        <v>16.579999999999998</v>
      </c>
      <c r="U4" s="2" t="s">
        <v>3</v>
      </c>
      <c r="V4" s="14">
        <v>17.91</v>
      </c>
      <c r="W4" s="2" t="s">
        <v>3</v>
      </c>
      <c r="X4" s="14">
        <v>15.49</v>
      </c>
      <c r="Y4" s="2" t="s">
        <v>3</v>
      </c>
      <c r="Z4" s="14">
        <v>17.62</v>
      </c>
      <c r="AA4" s="2" t="s">
        <v>3</v>
      </c>
      <c r="AB4" s="14">
        <v>16.13</v>
      </c>
      <c r="AC4" s="2" t="s">
        <v>3</v>
      </c>
      <c r="AD4" s="14">
        <v>15.8</v>
      </c>
      <c r="AE4" s="2" t="s">
        <v>3</v>
      </c>
      <c r="AF4" s="14"/>
      <c r="AG4" s="2" t="s">
        <v>3</v>
      </c>
      <c r="AH4" s="14">
        <v>15.2</v>
      </c>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21</v>
      </c>
      <c r="BL4" s="30">
        <f t="shared" si="16"/>
        <v>16</v>
      </c>
      <c r="BM4" s="31">
        <f>IF(SUM(B4,D4,F4,H4,J4,L4,N4,P4,R4,T4,V4,X4,Z4,AB4,AD4,AF4,AH4,AJ4,AL4,AN4,AP4,AR4,AT4,AV4,AX4,AZ4,BB4,BD4,BF4,BH4)&gt;0,MIN(B4,D4,F4,H4,J4,L4,N4,P4,R4,T4,V4,X4,Z4,AB4,AD4,AF4,AH4,AJ4,AL4,AN4,AP4,AR4,AT4,AV4,AX4,AZ4,BB4,BD4,BF4,BH4),"")</f>
        <v>15.16</v>
      </c>
      <c r="BN4" s="32" t="str">
        <f t="shared" ref="BN4:BN19" si="17">IF(COUNT(BM4)&gt;0,"–","?")</f>
        <v>–</v>
      </c>
      <c r="BO4" s="33">
        <f>IF(SUM(B4,D4,F4,H4,J4,L4,N4,P4,R4,T4,V4,X4,Z4,AB4,AD4,AF4,AH4,AJ4,AL4,AN4,AP4,AR4,AT4,AV4,AX4,AZ4,BB4,BD4,BF4,BH4)&gt;0,MAX(B4,D4,F4,H4,J4,L4,N4,P4,R4,T4,V4,X4,Z4,AB4,AD4,AF4,AH4,AJ4,AL4,AN4,AP4,AR4,AT4,AV4,AX4,AZ4,BB4,BD4,BF4,BH4),"")</f>
        <v>17.91</v>
      </c>
      <c r="BP4" s="34" t="str">
        <f t="shared" ref="BP4:BP19" si="18">IF(SUM(C4,E4,G4,I4,K4,M4,O4,Q4,S4,U4,W4,Y4,AA4,AC4,AE4,AG4,AI4,AK4,AM4,AO4,AQ4,AS4,AU4,AW4,AY4,BA4,BC4,BE4,BG4,BI4)&gt;0,MIN(C4,E4,G4,I4,K4,M4,O4,Q4,S4,U4,W4,Y4,AA4,AC4,AE4,AG4,AI4,AK4,AM4,AO4,AQ4,AS4,AU4,AW4,AY4,BA4,BC4,BE4,BG4,BI4),"")</f>
        <v/>
      </c>
      <c r="BQ4" s="6" t="s">
        <v>3</v>
      </c>
      <c r="BR4" s="36" t="str">
        <f t="shared" ref="BR4:BR19" si="19">IF(SUM(C4,E4,G4,I4,K4,M4,O4,Q4,S4,U4,W4,Y4,AA4,AC4,AE4,AG4,AI4,AK4,AM4,AO4,AQ4,AS4,AU4,AW4,AY4,BA4,BC4,BE4,BG4,BI4)&gt;0,MAX(C4,E4,G4,I4,K4,M4,O4,Q4,S4,U4,W4,Y4,AA4,AC4,AE4,AG4,AI4,AK4,AM4,AO4,AQ4,AS4,AU4,AW4,AY4,BA4,BC4,BE4,BG4,BI4),"")</f>
        <v/>
      </c>
      <c r="BS4" s="37">
        <f>IF(SUM(B4,D4,F4,H4,J4,L4,N4,P4,R4,T4,V4,X4,Z4,AB4,AD4,AF4,AH4,AJ4,AL4,AN4,AP4,AR4,AT4,AV4,AX4,AZ4,BB4,BD4,BF4,BH4)&gt;0,AVERAGE(B4,D4,F4,H4,J4,L4,N4,P4,R4,T4,V4,X4,Z4,AB4,AD4,AF4,AH4,AJ4,AL4,AN4,AP4,AR4,AT4,AV4,AX4,AZ4,BB4,BD4,BF4,BH4),"?")</f>
        <v>16.205625000000001</v>
      </c>
      <c r="BT4" s="38" t="s">
        <v>3</v>
      </c>
      <c r="BU4" s="32">
        <f>IF(COUNT(B4,D4,F4,H4,J4,L4,N4,P4,R4,T4,V4,X4,Z4,AB4,AD4,AF4,AH4,AJ4,AL4,AN4,AP4,AR4,AT4,AV4,AX4,AZ4,BB4,BD4,BF4,BH4)&gt;1,STDEV(B4,D4,F4,H4,J4,L4,N4,P4,R4,T4,V4,X4,Z4,AB4,AD4,AF4,AH4,AJ4,AL4,AN4,AP4,AR4,AT4,AV4,AX4,AZ4,BB4,BD4,BF4,BH4),"?")</f>
        <v>0.81989404803303711</v>
      </c>
      <c r="BV4" s="39" t="s">
        <v>3</v>
      </c>
      <c r="BW4" s="32">
        <f t="shared" ref="BW4:BW19" si="20">IF(COUNT(B4)&gt;0,B4,"?")</f>
        <v>16.63</v>
      </c>
      <c r="BX4" s="35" t="s">
        <v>3</v>
      </c>
    </row>
    <row r="5" spans="1:76" ht="12.75" customHeight="1" x14ac:dyDescent="0.2">
      <c r="A5" s="16" t="s">
        <v>15</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15</v>
      </c>
      <c r="BL5" s="30"/>
      <c r="BM5" s="31"/>
      <c r="BN5" s="32"/>
      <c r="BO5" s="33"/>
      <c r="BP5" s="34"/>
      <c r="BQ5" s="35"/>
      <c r="BR5" s="36"/>
      <c r="BS5" s="37"/>
      <c r="BT5" s="38"/>
      <c r="BU5" s="32"/>
      <c r="BV5" s="39"/>
      <c r="BW5" s="32"/>
      <c r="BX5" s="35"/>
    </row>
    <row r="6" spans="1:76" ht="12.75" customHeight="1" x14ac:dyDescent="0.2">
      <c r="A6" s="10" t="s">
        <v>16</v>
      </c>
      <c r="B6" s="18">
        <v>5.64</v>
      </c>
      <c r="C6" s="4">
        <f>IF(AND((B6&gt;0),(B$4&gt;0)),(B6/B$4*100),"")</f>
        <v>33.914612146722789</v>
      </c>
      <c r="D6" s="18">
        <v>6.41</v>
      </c>
      <c r="E6" s="4">
        <f>IF(AND((D6&gt;0),(D$4&gt;0)),(D6/D$4*100),"")</f>
        <v>39.325153374233132</v>
      </c>
      <c r="F6" s="18">
        <v>5.89</v>
      </c>
      <c r="G6" s="4">
        <f>IF(AND((F6&gt;0),(F$4&gt;0)),(F6/F$4*100),"")</f>
        <v>34.626690182245731</v>
      </c>
      <c r="H6" s="18">
        <v>5.7</v>
      </c>
      <c r="I6" s="4">
        <f>IF(AND((H6&gt;0),(H$4&gt;0)),(H6/H$4*100),"")</f>
        <v>37.598944591029024</v>
      </c>
      <c r="J6" s="18">
        <v>6.2</v>
      </c>
      <c r="K6" s="4">
        <f>IF(AND((J6&gt;0),(J$4&gt;0)),(J6/J$4*100),"")</f>
        <v>38.318912237330039</v>
      </c>
      <c r="L6" s="18">
        <v>6.61</v>
      </c>
      <c r="M6" s="4">
        <f>IF(AND((L6&gt;0),(L$4&gt;0)),(L6/L$4*100),"")</f>
        <v>41.209476309226936</v>
      </c>
      <c r="N6" s="18">
        <v>5.05</v>
      </c>
      <c r="O6" s="4">
        <f>IF(AND((N6&gt;0),(N$4&gt;0)),(N6/N$4*100),"")</f>
        <v>30.736457699330494</v>
      </c>
      <c r="P6" s="18"/>
      <c r="Q6" s="4" t="str">
        <f>IF(AND((P6&gt;0),(P$4&gt;0)),(P6/P$4*100),"")</f>
        <v/>
      </c>
      <c r="R6" s="18">
        <v>6.46</v>
      </c>
      <c r="S6" s="4">
        <f>IF(AND((R6&gt;0),(R$4&gt;0)),(R6/R$4*100),"")</f>
        <v>42.388451443569551</v>
      </c>
      <c r="T6" s="18">
        <v>5.86</v>
      </c>
      <c r="U6" s="4">
        <f>IF(AND((T6&gt;0),(T$4&gt;0)),(T6/T$4*100),"")</f>
        <v>35.343787696019305</v>
      </c>
      <c r="V6" s="18">
        <v>5.63</v>
      </c>
      <c r="W6" s="4">
        <f>IF(AND((V6&gt;0),(V$4&gt;0)),(V6/V$4*100),"")</f>
        <v>31.434952540480175</v>
      </c>
      <c r="X6" s="18">
        <v>4.68</v>
      </c>
      <c r="Y6" s="4">
        <f>IF(AND((X6&gt;0),(X$4&gt;0)),(X6/X$4*100),"")</f>
        <v>30.213040671400904</v>
      </c>
      <c r="Z6" s="18"/>
      <c r="AA6" s="4" t="str">
        <f>IF(AND((Z6&gt;0),(Z$4&gt;0)),(Z6/Z$4*100),"")</f>
        <v/>
      </c>
      <c r="AB6" s="18">
        <v>5.92</v>
      </c>
      <c r="AC6" s="4">
        <f>IF(AND((AB6&gt;0),(AB$4&gt;0)),(AB6/AB$4*100),"")</f>
        <v>36.701797892126478</v>
      </c>
      <c r="AD6" s="18">
        <v>4.79</v>
      </c>
      <c r="AE6" s="4">
        <f t="shared" ref="AE6" si="21">IF(AND((AD6&gt;0),(AD$4&gt;0)),(AD6/AD$4*100),"")</f>
        <v>30.316455696202532</v>
      </c>
      <c r="AF6" s="18">
        <v>6.26</v>
      </c>
      <c r="AG6" s="4" t="str">
        <f t="shared" ref="AG6" si="22">IF(AND((AF6&gt;0),(AF$4&gt;0)),(AF6/AF$4*100),"")</f>
        <v/>
      </c>
      <c r="AH6" s="18">
        <v>5.0999999999999996</v>
      </c>
      <c r="AI6" s="4">
        <f t="shared" ref="AI6" si="23">IF(AND((AH6&gt;0),(AH$4&gt;0)),(AH6/AH$4*100),"")</f>
        <v>33.55263157894737</v>
      </c>
      <c r="AJ6" s="18"/>
      <c r="AK6" s="4" t="str">
        <f t="shared" ref="AK6" si="24">IF(AND((AJ6&gt;0),(AJ$4&gt;0)),(AJ6/AJ$4*100),"")</f>
        <v/>
      </c>
      <c r="AL6" s="18"/>
      <c r="AM6" s="4" t="str">
        <f t="shared" ref="AM6" si="25">IF(AND((AL6&gt;0),(AL$4&gt;0)),(AL6/AL$4*100),"")</f>
        <v/>
      </c>
      <c r="AN6" s="18"/>
      <c r="AO6" s="4" t="str">
        <f t="shared" ref="AO6" si="26">IF(AND((AN6&gt;0),(AN$4&gt;0)),(AN6/AN$4*100),"")</f>
        <v/>
      </c>
      <c r="AP6" s="18"/>
      <c r="AQ6" s="4" t="str">
        <f t="shared" ref="AQ6" si="27">IF(AND((AP6&gt;0),(AP$4&gt;0)),(AP6/AP$4*100),"")</f>
        <v/>
      </c>
      <c r="AR6" s="18"/>
      <c r="AS6" s="4" t="str">
        <f t="shared" ref="AS6" si="28">IF(AND((AR6&gt;0),(AR$4&gt;0)),(AR6/AR$4*100),"")</f>
        <v/>
      </c>
      <c r="AT6" s="18"/>
      <c r="AU6" s="4" t="str">
        <f t="shared" ref="AU6" si="29">IF(AND((AT6&gt;0),(AT$4&gt;0)),(AT6/AT$4*100),"")</f>
        <v/>
      </c>
      <c r="AV6" s="18"/>
      <c r="AW6" s="4" t="str">
        <f t="shared" ref="AW6" si="30">IF(AND((AV6&gt;0),(AV$4&gt;0)),(AV6/AV$4*100),"")</f>
        <v/>
      </c>
      <c r="AX6" s="18"/>
      <c r="AY6" s="4" t="str">
        <f t="shared" ref="AY6" si="31">IF(AND((AX6&gt;0),(AX$4&gt;0)),(AX6/AX$4*100),"")</f>
        <v/>
      </c>
      <c r="AZ6" s="18"/>
      <c r="BA6" s="4" t="str">
        <f t="shared" ref="BA6" si="32">IF(AND((AZ6&gt;0),(AZ$4&gt;0)),(AZ6/AZ$4*100),"")</f>
        <v/>
      </c>
      <c r="BB6" s="18"/>
      <c r="BC6" s="4" t="str">
        <f t="shared" ref="BC6" si="33">IF(AND((BB6&gt;0),(BB$4&gt;0)),(BB6/BB$4*100),"")</f>
        <v/>
      </c>
      <c r="BD6" s="18"/>
      <c r="BE6" s="4" t="str">
        <f t="shared" ref="BE6" si="34">IF(AND((BD6&gt;0),(BD$4&gt;0)),(BD6/BD$4*100),"")</f>
        <v/>
      </c>
      <c r="BF6" s="18"/>
      <c r="BG6" s="4" t="str">
        <f t="shared" ref="BG6" si="35">IF(AND((BF6&gt;0),(BF$4&gt;0)),(BF6/BF$4*100),"")</f>
        <v/>
      </c>
      <c r="BH6" s="18"/>
      <c r="BI6" s="4" t="str">
        <f t="shared" ref="BI6" si="36">IF(AND((BH6&gt;0),(BH$4&gt;0)),(BH6/BH$4*100),"")</f>
        <v/>
      </c>
      <c r="BK6" s="46" t="s">
        <v>16</v>
      </c>
      <c r="BL6" s="30">
        <f t="shared" si="16"/>
        <v>15</v>
      </c>
      <c r="BM6" s="31">
        <f t="shared" ref="BM6:BM11" si="37">IF(SUM(B6,D6,F6,H6,J6,L6,N6,P6,R6,T6,V6,X6,Z6,AB6,AD6,AF6,AH6,AJ6,AL6,AN6,AP6,AR6,AT6,AV6,AX6,AZ6,BB6,BD6,BF6,BH6)&gt;0,MIN(B6,D6,F6,H6,J6,L6,N6,P6,R6,T6,V6,X6,Z6,AB6,AD6,AF6,AH6,AJ6,AL6,AN6,AP6,AR6,AT6,AV6,AX6,AZ6,BB6,BD6,BF6,BH6),"")</f>
        <v>4.68</v>
      </c>
      <c r="BN6" s="32" t="str">
        <f t="shared" si="17"/>
        <v>–</v>
      </c>
      <c r="BO6" s="33">
        <f t="shared" ref="BO6:BO11" si="38">IF(SUM(B6,D6,F6,H6,J6,L6,N6,P6,R6,T6,V6,X6,Z6,AB6,AD6,AF6,AH6,AJ6,AL6,AN6,AP6,AR6,AT6,AV6,AX6,AZ6,BB6,BD6,BF6,BH6)&gt;0,MAX(B6,D6,F6,H6,J6,L6,N6,P6,R6,T6,V6,X6,Z6,AB6,AD6,AF6,AH6,AJ6,AL6,AN6,AP6,AR6,AT6,AV6,AX6,AZ6,BB6,BD6,BF6,BH6),"")</f>
        <v>6.61</v>
      </c>
      <c r="BP6" s="34">
        <f t="shared" si="18"/>
        <v>30.213040671400904</v>
      </c>
      <c r="BQ6" s="35" t="str">
        <f t="shared" ref="BQ6:BQ19" si="39">IF(COUNT(BP6)&gt;0,"–","?")</f>
        <v>–</v>
      </c>
      <c r="BR6" s="36">
        <f t="shared" si="19"/>
        <v>42.388451443569551</v>
      </c>
      <c r="BS6" s="37">
        <f t="shared" ref="BS6:BS11" si="40">IF(SUM(B6,D6,F6,H6,J6,L6,N6,P6,R6,T6,V6,X6,Z6,AB6,AD6,AF6,AH6,AJ6,AL6,AN6,AP6,AR6,AT6,AV6,AX6,AZ6,BB6,BD6,BF6,BH6)&gt;0,AVERAGE(B6,D6,F6,H6,J6,L6,N6,P6,R6,T6,V6,X6,Z6,AB6,AD6,AF6,AH6,AJ6,AL6,AN6,AP6,AR6,AT6,AV6,AX6,AZ6,BB6,BD6,BF6,BH6),"?")</f>
        <v>5.746666666666667</v>
      </c>
      <c r="BT6" s="38">
        <f t="shared" ref="BT6:BT19" si="41">IF(SUM(C6,E6,G6,I6,K6,M6,O6,Q6,S6,U6,W6,Y6,AA6,AC6,AE6,AG6,AI6,AK6,AM6,AO6,AQ6,AS6,AU6,AW6,AY6,BA6,BC6,BE6,BG6,BI6)&gt;0,AVERAGE(C6,E6,G6,I6,K6,M6,O6,Q6,S6,U6,W6,Y6,AA6,AC6,AE6,AG6,AI6,AK6,AM6,AO6,AQ6,AS6,AU6,AW6,AY6,BA6,BC6,BE6,BG6,BI6),"?")</f>
        <v>35.40581171849032</v>
      </c>
      <c r="BU6" s="32">
        <f t="shared" ref="BU6:BU11" si="42">IF(COUNT(B6,D6,F6,H6,J6,L6,N6,P6,R6,T6,V6,X6,Z6,AB6,AD6,AF6,AH6,AJ6,AL6,AN6,AP6,AR6,AT6,AV6,AX6,AZ6,BB6,BD6,BF6,BH6)&gt;1,STDEV(B6,D6,F6,H6,J6,L6,N6,P6,R6,T6,V6,X6,Z6,AB6,AD6,AF6,AH6,AJ6,AL6,AN6,AP6,AR6,AT6,AV6,AX6,AZ6,BB6,BD6,BF6,BH6),"?")</f>
        <v>0.61005464236137563</v>
      </c>
      <c r="BV6" s="39">
        <f t="shared" ref="BV6:BV19" si="43">IF(COUNT(C6,E6,G6,I6,K6,M6,O6,Q6,S6,U6,W6,Y6,AA6,AC6,AE6,AG6,AI6,AK6,AM6,AO6,AQ6,AS6,AU6,AW6,AY6,BA6,BC6,BE6,BG6,BI6)&gt;1,STDEV(C6,E6,G6,I6,K6,M6,O6,Q6,S6,U6,W6,Y6,AA6,AC6,AE6,AG6,AI6,AK6,AM6,AO6,AQ6,AS6,AU6,AW6,AY6,BA6,BC6,BE6,BG6,BI6),"?")</f>
        <v>4.0142287447293761</v>
      </c>
      <c r="BW6" s="32">
        <f t="shared" si="20"/>
        <v>5.64</v>
      </c>
      <c r="BX6" s="35">
        <f t="shared" ref="BX6:BX19" si="44">IF(COUNT(C6)&gt;0,C6,"?")</f>
        <v>33.914612146722789</v>
      </c>
    </row>
    <row r="7" spans="1:76" ht="12.75" customHeight="1" x14ac:dyDescent="0.2">
      <c r="A7" s="10" t="s">
        <v>17</v>
      </c>
      <c r="B7" s="19">
        <v>2.92</v>
      </c>
      <c r="C7" s="4">
        <f>IF(AND((B7&gt;0),(B$4&gt;0)),(B7/B$4*100),"")</f>
        <v>17.558628983764283</v>
      </c>
      <c r="D7" s="19">
        <v>2.27</v>
      </c>
      <c r="E7" s="4">
        <f>IF(AND((D7&gt;0),(D$4&gt;0)),(D7/D$4*100),"")</f>
        <v>13.92638036809816</v>
      </c>
      <c r="F7" s="19"/>
      <c r="G7" s="4" t="str">
        <f>IF(AND((F7&gt;0),(F$4&gt;0)),(F7/F$4*100),"")</f>
        <v/>
      </c>
      <c r="H7" s="19">
        <v>2.95</v>
      </c>
      <c r="I7" s="4">
        <f>IF(AND((H7&gt;0),(H$4&gt;0)),(H7/H$4*100),"")</f>
        <v>19.459102902374674</v>
      </c>
      <c r="J7" s="19"/>
      <c r="K7" s="4" t="str">
        <f>IF(AND((J7&gt;0),(J$4&gt;0)),(J7/J$4*100),"")</f>
        <v/>
      </c>
      <c r="L7" s="19">
        <v>2.89</v>
      </c>
      <c r="M7" s="4">
        <f>IF(AND((L7&gt;0),(L$4&gt;0)),(L7/L$4*100),"")</f>
        <v>18.017456359102248</v>
      </c>
      <c r="N7" s="19">
        <v>3.09</v>
      </c>
      <c r="O7" s="4">
        <f>IF(AND((N7&gt;0),(N$4&gt;0)),(N7/N$4*100),"")</f>
        <v>18.807060255629946</v>
      </c>
      <c r="P7" s="19"/>
      <c r="Q7" s="4" t="str">
        <f>IF(AND((P7&gt;0),(P$4&gt;0)),(P7/P$4*100),"")</f>
        <v/>
      </c>
      <c r="R7" s="19">
        <v>3.08</v>
      </c>
      <c r="S7" s="4">
        <f>IF(AND((R7&gt;0),(R$4&gt;0)),(R7/R$4*100),"")</f>
        <v>20.209973753280842</v>
      </c>
      <c r="T7" s="19"/>
      <c r="U7" s="4" t="str">
        <f>IF(AND((T7&gt;0),(T$4&gt;0)),(T7/T$4*100),"")</f>
        <v/>
      </c>
      <c r="V7" s="19">
        <v>3.27</v>
      </c>
      <c r="W7" s="4">
        <f>IF(AND((V7&gt;0),(V$4&gt;0)),(V7/V$4*100),"")</f>
        <v>18.257956448911223</v>
      </c>
      <c r="X7" s="19">
        <v>3.25</v>
      </c>
      <c r="Y7" s="4">
        <f>IF(AND((X7&gt;0),(X$4&gt;0)),(X7/X$4*100),"")</f>
        <v>20.981278244028406</v>
      </c>
      <c r="Z7" s="19">
        <v>2.81</v>
      </c>
      <c r="AA7" s="4">
        <f>IF(AND((Z7&gt;0),(Z$4&gt;0)),(Z7/Z$4*100),"")</f>
        <v>15.947786606129396</v>
      </c>
      <c r="AB7" s="19">
        <v>2.64</v>
      </c>
      <c r="AC7" s="4">
        <f>IF(AND((AB7&gt;0),(AB$4&gt;0)),(AB7/AB$4*100),"")</f>
        <v>16.367017978921268</v>
      </c>
      <c r="AD7" s="19">
        <v>2.42</v>
      </c>
      <c r="AE7" s="4">
        <f t="shared" ref="AE7" si="45">IF(AND((AD7&gt;0),(AD$4&gt;0)),(AD7/AD$4*100),"")</f>
        <v>15.31645569620253</v>
      </c>
      <c r="AF7" s="19"/>
      <c r="AG7" s="4" t="str">
        <f t="shared" ref="AG7" si="46">IF(AND((AF7&gt;0),(AF$4&gt;0)),(AF7/AF$4*100),"")</f>
        <v/>
      </c>
      <c r="AH7" s="19">
        <v>3.2</v>
      </c>
      <c r="AI7" s="4">
        <f t="shared" ref="AI7" si="47">IF(AND((AH7&gt;0),(AH$4&gt;0)),(AH7/AH$4*100),"")</f>
        <v>21.05263157894737</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46" t="s">
        <v>17</v>
      </c>
      <c r="BL7" s="30">
        <f t="shared" si="16"/>
        <v>12</v>
      </c>
      <c r="BM7" s="31">
        <f t="shared" si="37"/>
        <v>2.27</v>
      </c>
      <c r="BN7" s="32" t="str">
        <f t="shared" si="17"/>
        <v>–</v>
      </c>
      <c r="BO7" s="33">
        <f t="shared" si="38"/>
        <v>3.27</v>
      </c>
      <c r="BP7" s="34">
        <f t="shared" si="18"/>
        <v>13.92638036809816</v>
      </c>
      <c r="BQ7" s="35" t="str">
        <f t="shared" si="39"/>
        <v>–</v>
      </c>
      <c r="BR7" s="36">
        <f t="shared" si="19"/>
        <v>21.05263157894737</v>
      </c>
      <c r="BS7" s="37">
        <f t="shared" si="40"/>
        <v>2.8991666666666673</v>
      </c>
      <c r="BT7" s="38">
        <f t="shared" si="41"/>
        <v>17.99181076461586</v>
      </c>
      <c r="BU7" s="32">
        <f t="shared" si="42"/>
        <v>0.31964350407440539</v>
      </c>
      <c r="BV7" s="39">
        <f t="shared" si="43"/>
        <v>2.2724783816814562</v>
      </c>
      <c r="BW7" s="32">
        <f t="shared" si="20"/>
        <v>2.92</v>
      </c>
      <c r="BX7" s="35">
        <f t="shared" si="44"/>
        <v>17.558628983764283</v>
      </c>
    </row>
    <row r="8" spans="1:76" ht="12.75" customHeight="1" x14ac:dyDescent="0.2">
      <c r="A8" s="10" t="s">
        <v>18</v>
      </c>
      <c r="B8" s="19">
        <v>9.0299999999999994</v>
      </c>
      <c r="C8" s="4">
        <f>IF(AND((B8&gt;0),(B$4&gt;0)),(B8/B$4*100),"")</f>
        <v>54.299458809380639</v>
      </c>
      <c r="D8" s="19">
        <v>9.41</v>
      </c>
      <c r="E8" s="4">
        <f>IF(AND((D8&gt;0),(D$4&gt;0)),(D8/D$4*100),"")</f>
        <v>57.730061349693251</v>
      </c>
      <c r="F8" s="19">
        <v>8.11</v>
      </c>
      <c r="G8" s="4">
        <f>IF(AND((F8&gt;0),(F$4&gt;0)),(F8/F$4*100),"")</f>
        <v>47.677836566725446</v>
      </c>
      <c r="H8" s="19">
        <v>7.42</v>
      </c>
      <c r="I8" s="4">
        <f>IF(AND((H8&gt;0),(H$4&gt;0)),(H8/H$4*100),"")</f>
        <v>48.944591029023748</v>
      </c>
      <c r="J8" s="19">
        <v>8.1999999999999993</v>
      </c>
      <c r="K8" s="4">
        <f>IF(AND((J8&gt;0),(J$4&gt;0)),(J8/J$4*100),"")</f>
        <v>50.679851668726819</v>
      </c>
      <c r="L8" s="19">
        <v>8.8000000000000007</v>
      </c>
      <c r="M8" s="4">
        <f>IF(AND((L8&gt;0),(L$4&gt;0)),(L8/L$4*100),"")</f>
        <v>54.862842892768086</v>
      </c>
      <c r="N8" s="19">
        <v>8.19</v>
      </c>
      <c r="O8" s="4">
        <f>IF(AND((N8&gt;0),(N$4&gt;0)),(N8/N$4*100),"")</f>
        <v>49.84783931832014</v>
      </c>
      <c r="P8" s="19">
        <v>8.01</v>
      </c>
      <c r="Q8" s="4">
        <f>IF(AND((P8&gt;0),(P$4&gt;0)),(P8/P$4*100),"")</f>
        <v>51.445086705202314</v>
      </c>
      <c r="R8" s="19">
        <v>8.39</v>
      </c>
      <c r="S8" s="4">
        <f>IF(AND((R8&gt;0),(R$4&gt;0)),(R8/R$4*100),"")</f>
        <v>55.052493438320212</v>
      </c>
      <c r="T8" s="19"/>
      <c r="U8" s="4" t="str">
        <f>IF(AND((T8&gt;0),(T$4&gt;0)),(T8/T$4*100),"")</f>
        <v/>
      </c>
      <c r="V8" s="19">
        <v>9.01</v>
      </c>
      <c r="W8" s="4">
        <f>IF(AND((V8&gt;0),(V$4&gt;0)),(V8/V$4*100),"")</f>
        <v>50.307091010608595</v>
      </c>
      <c r="X8" s="19">
        <v>8.43</v>
      </c>
      <c r="Y8" s="4">
        <f>IF(AND((X8&gt;0),(X$4&gt;0)),(X8/X$4*100),"")</f>
        <v>54.422207876049065</v>
      </c>
      <c r="Z8" s="19"/>
      <c r="AA8" s="4" t="str">
        <f>IF(AND((Z8&gt;0),(Z$4&gt;0)),(Z8/Z$4*100),"")</f>
        <v/>
      </c>
      <c r="AB8" s="19">
        <v>8.09</v>
      </c>
      <c r="AC8" s="4">
        <f>IF(AND((AB8&gt;0),(AB$4&gt;0)),(AB8/AB$4*100),"")</f>
        <v>50.154990700557967</v>
      </c>
      <c r="AD8" s="19">
        <v>8.2100000000000009</v>
      </c>
      <c r="AE8" s="4">
        <f t="shared" ref="AE8" si="61">IF(AND((AD8&gt;0),(AD$4&gt;0)),(AD8/AD$4*100),"")</f>
        <v>51.962025316455694</v>
      </c>
      <c r="AF8" s="19"/>
      <c r="AG8" s="4" t="str">
        <f t="shared" ref="AG8" si="62">IF(AND((AF8&gt;0),(AF$4&gt;0)),(AF8/AF$4*100),"")</f>
        <v/>
      </c>
      <c r="AH8" s="19">
        <v>8.9</v>
      </c>
      <c r="AI8" s="4">
        <f t="shared" ref="AI8" si="63">IF(AND((AH8&gt;0),(AH$4&gt;0)),(AH8/AH$4*100),"")</f>
        <v>58.552631578947377</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46" t="s">
        <v>18</v>
      </c>
      <c r="BL8" s="30">
        <f t="shared" si="16"/>
        <v>14</v>
      </c>
      <c r="BM8" s="31">
        <f t="shared" si="37"/>
        <v>7.42</v>
      </c>
      <c r="BN8" s="32" t="str">
        <f t="shared" si="17"/>
        <v>–</v>
      </c>
      <c r="BO8" s="33">
        <f t="shared" si="38"/>
        <v>9.41</v>
      </c>
      <c r="BP8" s="34">
        <f t="shared" si="18"/>
        <v>47.677836566725446</v>
      </c>
      <c r="BQ8" s="35" t="str">
        <f t="shared" si="39"/>
        <v>–</v>
      </c>
      <c r="BR8" s="36">
        <f t="shared" si="19"/>
        <v>58.552631578947377</v>
      </c>
      <c r="BS8" s="37">
        <f t="shared" si="40"/>
        <v>8.4428571428571448</v>
      </c>
      <c r="BT8" s="38">
        <f t="shared" si="41"/>
        <v>52.567072018627087</v>
      </c>
      <c r="BU8" s="32">
        <f t="shared" si="42"/>
        <v>0.52530472579737464</v>
      </c>
      <c r="BV8" s="39">
        <f t="shared" si="43"/>
        <v>3.2922678717744303</v>
      </c>
      <c r="BW8" s="32">
        <f t="shared" si="20"/>
        <v>9.0299999999999994</v>
      </c>
      <c r="BX8" s="35">
        <f t="shared" si="44"/>
        <v>54.299458809380639</v>
      </c>
    </row>
    <row r="9" spans="1:76" ht="12.75" customHeight="1" x14ac:dyDescent="0.2">
      <c r="A9" s="10" t="s">
        <v>20</v>
      </c>
      <c r="B9" s="19">
        <v>1.87</v>
      </c>
      <c r="C9" s="4">
        <f>IF(AND((B9&gt;0),(B$4&gt;0)),(B9/B$4*100),"")</f>
        <v>11.244738424533976</v>
      </c>
      <c r="D9" s="19">
        <v>1.75</v>
      </c>
      <c r="E9" s="4">
        <f>IF(AND((D9&gt;0),(D$4&gt;0)),(D9/D$4*100),"")</f>
        <v>10.736196319018404</v>
      </c>
      <c r="F9" s="19">
        <v>2.37</v>
      </c>
      <c r="G9" s="4">
        <f>IF(AND((F9&gt;0),(F$4&gt;0)),(F9/F$4*100),"")</f>
        <v>13.932980599647266</v>
      </c>
      <c r="H9" s="19"/>
      <c r="I9" s="4" t="str">
        <f>IF(AND((H9&gt;0),(H$4&gt;0)),(H9/H$4*100),"")</f>
        <v/>
      </c>
      <c r="J9" s="19"/>
      <c r="K9" s="4" t="str">
        <f>IF(AND((J9&gt;0),(J$4&gt;0)),(J9/J$4*100),"")</f>
        <v/>
      </c>
      <c r="L9" s="19">
        <v>2.15</v>
      </c>
      <c r="M9" s="4">
        <f>IF(AND((L9&gt;0),(L$4&gt;0)),(L9/L$4*100),"")</f>
        <v>13.403990024937656</v>
      </c>
      <c r="N9" s="19">
        <v>2.1</v>
      </c>
      <c r="O9" s="4">
        <f>IF(AND((N9&gt;0),(N$4&gt;0)),(N9/N$4*100),"")</f>
        <v>12.781497261107729</v>
      </c>
      <c r="P9" s="19"/>
      <c r="Q9" s="4" t="str">
        <f>IF(AND((P9&gt;0),(P$4&gt;0)),(P9/P$4*100),"")</f>
        <v/>
      </c>
      <c r="R9" s="19"/>
      <c r="S9" s="4" t="str">
        <f>IF(AND((R9&gt;0),(R$4&gt;0)),(R9/R$4*100),"")</f>
        <v/>
      </c>
      <c r="T9" s="19"/>
      <c r="U9" s="4" t="str">
        <f>IF(AND((T9&gt;0),(T$4&gt;0)),(T9/T$4*100),"")</f>
        <v/>
      </c>
      <c r="V9" s="19">
        <v>2.23</v>
      </c>
      <c r="W9" s="4">
        <f>IF(AND((V9&gt;0),(V$4&gt;0)),(V9/V$4*100),"")</f>
        <v>12.451144611948632</v>
      </c>
      <c r="X9" s="19">
        <v>2.57</v>
      </c>
      <c r="Y9" s="4">
        <f>IF(AND((X9&gt;0),(X$4&gt;0)),(X9/X$4*100),"")</f>
        <v>16.591349257585538</v>
      </c>
      <c r="Z9" s="19"/>
      <c r="AA9" s="4" t="str">
        <f>IF(AND((Z9&gt;0),(Z$4&gt;0)),(Z9/Z$4*100),"")</f>
        <v/>
      </c>
      <c r="AB9" s="19">
        <v>2.2200000000000002</v>
      </c>
      <c r="AC9" s="4">
        <f>IF(AND((AB9&gt;0),(AB$4&gt;0)),(AB9/AB$4*100),"")</f>
        <v>13.763174209547429</v>
      </c>
      <c r="AD9" s="19">
        <v>2.2599999999999998</v>
      </c>
      <c r="AE9" s="4">
        <f t="shared" ref="AE9" si="77">IF(AND((AD9&gt;0),(AD$4&gt;0)),(AD9/AD$4*100),"")</f>
        <v>14.303797468354428</v>
      </c>
      <c r="AF9" s="19">
        <v>2.95</v>
      </c>
      <c r="AG9" s="4" t="str">
        <f t="shared" ref="AG9" si="78">IF(AND((AF9&gt;0),(AF$4&gt;0)),(AF9/AF$4*100),"")</f>
        <v/>
      </c>
      <c r="AH9" s="19">
        <v>3.1</v>
      </c>
      <c r="AI9" s="4">
        <f t="shared" ref="AI9" si="79">IF(AND((AH9&gt;0),(AH$4&gt;0)),(AH9/AH$4*100),"")</f>
        <v>20.394736842105267</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46" t="s">
        <v>20</v>
      </c>
      <c r="BL9" s="30">
        <f t="shared" si="16"/>
        <v>11</v>
      </c>
      <c r="BM9" s="31">
        <f t="shared" si="37"/>
        <v>1.75</v>
      </c>
      <c r="BN9" s="32" t="str">
        <f t="shared" si="17"/>
        <v>–</v>
      </c>
      <c r="BO9" s="33">
        <f t="shared" si="38"/>
        <v>3.1</v>
      </c>
      <c r="BP9" s="34">
        <f t="shared" si="18"/>
        <v>10.736196319018404</v>
      </c>
      <c r="BQ9" s="35" t="str">
        <f t="shared" si="39"/>
        <v>–</v>
      </c>
      <c r="BR9" s="36">
        <f t="shared" si="19"/>
        <v>20.394736842105267</v>
      </c>
      <c r="BS9" s="37">
        <f t="shared" si="40"/>
        <v>2.3245454545454547</v>
      </c>
      <c r="BT9" s="38">
        <f t="shared" si="41"/>
        <v>13.960360501878634</v>
      </c>
      <c r="BU9" s="32">
        <f t="shared" si="42"/>
        <v>0.41188259580525044</v>
      </c>
      <c r="BV9" s="39">
        <f t="shared" si="43"/>
        <v>2.7933993420734158</v>
      </c>
      <c r="BW9" s="32">
        <f t="shared" si="20"/>
        <v>1.87</v>
      </c>
      <c r="BX9" s="35">
        <f t="shared" si="44"/>
        <v>11.244738424533976</v>
      </c>
    </row>
    <row r="10" spans="1:76" ht="12.75" customHeight="1" x14ac:dyDescent="0.2">
      <c r="A10" s="10" t="s">
        <v>19</v>
      </c>
      <c r="B10" s="19">
        <v>24.56</v>
      </c>
      <c r="C10" s="4">
        <f>IF(AND((B10&gt;0),(B$4&gt;0)),(B10/B$4*100),"")</f>
        <v>147.68490679494889</v>
      </c>
      <c r="D10" s="19">
        <v>25.73</v>
      </c>
      <c r="E10" s="4">
        <f>IF(AND((D10&gt;0),(D$4&gt;0)),(D10/D$4*100),"")</f>
        <v>157.85276073619633</v>
      </c>
      <c r="F10" s="19">
        <v>24.5</v>
      </c>
      <c r="G10" s="4">
        <f>IF(AND((F10&gt;0),(F$4&gt;0)),(F10/F$4*100),"")</f>
        <v>144.03292181069958</v>
      </c>
      <c r="H10" s="19">
        <v>27.83</v>
      </c>
      <c r="I10" s="4">
        <f>IF(AND((H10&gt;0),(H$4&gt;0)),(H10/H$4*100),"")</f>
        <v>183.57519788918205</v>
      </c>
      <c r="J10" s="19">
        <v>27.89</v>
      </c>
      <c r="K10" s="4">
        <f>IF(AND((J10&gt;0),(J$4&gt;0)),(J10/J$4*100),"")</f>
        <v>172.37330037082819</v>
      </c>
      <c r="L10" s="19">
        <v>26.23</v>
      </c>
      <c r="M10" s="4">
        <f>IF(AND((L10&gt;0),(L$4&gt;0)),(L10/L$4*100),"")</f>
        <v>163.52867830423941</v>
      </c>
      <c r="N10" s="19">
        <v>25.86</v>
      </c>
      <c r="O10" s="4">
        <f>IF(AND((N10&gt;0),(N$4&gt;0)),(N10/N$4*100),"")</f>
        <v>157.3950091296409</v>
      </c>
      <c r="P10" s="19">
        <v>24.46</v>
      </c>
      <c r="Q10" s="4">
        <f>IF(AND((P10&gt;0),(P$4&gt;0)),(P10/P$4*100),"")</f>
        <v>157.09698137443803</v>
      </c>
      <c r="R10" s="19">
        <v>25.73</v>
      </c>
      <c r="S10" s="4">
        <f>IF(AND((R10&gt;0),(R$4&gt;0)),(R10/R$4*100),"")</f>
        <v>168.83202099737534</v>
      </c>
      <c r="T10" s="19">
        <v>26.37</v>
      </c>
      <c r="U10" s="4">
        <f>IF(AND((T10&gt;0),(T$4&gt;0)),(T10/T$4*100),"")</f>
        <v>159.04704463208688</v>
      </c>
      <c r="V10" s="19">
        <v>28.67</v>
      </c>
      <c r="W10" s="4">
        <f>IF(AND((V10&gt;0),(V$4&gt;0)),(V10/V$4*100),"")</f>
        <v>160.0781686208822</v>
      </c>
      <c r="X10" s="19">
        <v>25.57</v>
      </c>
      <c r="Y10" s="4">
        <f>IF(AND((X10&gt;0),(X$4&gt;0)),(X10/X$4*100),"")</f>
        <v>165.07424144609425</v>
      </c>
      <c r="Z10" s="19">
        <v>26.1</v>
      </c>
      <c r="AA10" s="4">
        <f>IF(AND((Z10&gt;0),(Z$4&gt;0)),(Z10/Z$4*100),"")</f>
        <v>148.12712826333711</v>
      </c>
      <c r="AB10" s="19">
        <v>23.24</v>
      </c>
      <c r="AC10" s="4">
        <f>IF(AND((AB10&gt;0),(AB$4&gt;AG77)),(AB10/AB$4*100),"")</f>
        <v>144.07935523868568</v>
      </c>
      <c r="AD10" s="19">
        <v>28.06</v>
      </c>
      <c r="AE10" s="4">
        <f t="shared" ref="AE10" si="93">IF(AND((AD10&gt;0),(AD$4&gt;0)),(AD10/AD$4*100),"")</f>
        <v>177.59493670886076</v>
      </c>
      <c r="AF10" s="19">
        <v>24.3</v>
      </c>
      <c r="AG10" s="4" t="str">
        <f t="shared" ref="AG10" si="94">IF(AND((AF10&gt;0),(AF$4&gt;0)),(AF10/AF$4*100),"")</f>
        <v/>
      </c>
      <c r="AH10" s="19">
        <v>23.3</v>
      </c>
      <c r="AI10" s="4">
        <f t="shared" ref="AI10" si="95">IF(AND((AH10&gt;0),(AH$4&gt;0)),(AH10/AH$4*100),"")</f>
        <v>153.28947368421052</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46" t="s">
        <v>19</v>
      </c>
      <c r="BL10" s="30">
        <f t="shared" si="16"/>
        <v>17</v>
      </c>
      <c r="BM10" s="31">
        <f t="shared" si="37"/>
        <v>23.24</v>
      </c>
      <c r="BN10" s="32" t="str">
        <f t="shared" si="17"/>
        <v>–</v>
      </c>
      <c r="BO10" s="33">
        <f t="shared" si="38"/>
        <v>28.67</v>
      </c>
      <c r="BP10" s="34">
        <f t="shared" si="18"/>
        <v>144.03292181069958</v>
      </c>
      <c r="BQ10" s="35" t="str">
        <f t="shared" si="39"/>
        <v>–</v>
      </c>
      <c r="BR10" s="36">
        <f t="shared" si="19"/>
        <v>183.57519788918205</v>
      </c>
      <c r="BS10" s="37">
        <f t="shared" si="40"/>
        <v>25.788235294117648</v>
      </c>
      <c r="BT10" s="38">
        <f t="shared" si="41"/>
        <v>159.97888287510662</v>
      </c>
      <c r="BU10" s="32">
        <f t="shared" si="42"/>
        <v>1.6312197709617398</v>
      </c>
      <c r="BV10" s="39">
        <f t="shared" si="43"/>
        <v>11.551270984454138</v>
      </c>
      <c r="BW10" s="32">
        <f t="shared" si="20"/>
        <v>24.56</v>
      </c>
      <c r="BX10" s="35">
        <f t="shared" si="44"/>
        <v>147.68490679494889</v>
      </c>
    </row>
    <row r="11" spans="1:76" ht="12.75" customHeight="1" x14ac:dyDescent="0.2">
      <c r="A11" s="10" t="s">
        <v>23</v>
      </c>
      <c r="B11" s="54">
        <f>IF(AND((B10&gt;0),(B3&gt;0)),(B10/B3),"")</f>
        <v>0.22164064615106938</v>
      </c>
      <c r="C11" s="4" t="s">
        <v>3</v>
      </c>
      <c r="D11" s="54">
        <f>IF(AND((D10&gt;0),(D3&gt;0)),(D10/D3),"")</f>
        <v>0.24381692409741307</v>
      </c>
      <c r="E11" s="4" t="s">
        <v>3</v>
      </c>
      <c r="F11" s="54">
        <f>IF(AND((F10&gt;0),(F3&gt;0)),(F10/F3),"")</f>
        <v>0.21812678062678065</v>
      </c>
      <c r="G11" s="4" t="s">
        <v>3</v>
      </c>
      <c r="H11" s="54">
        <f>IF(AND((H10&gt;0),(H3&gt;0)),(H10/H3),"")</f>
        <v>0.24995509250943054</v>
      </c>
      <c r="I11" s="4" t="s">
        <v>3</v>
      </c>
      <c r="J11" s="54">
        <f>IF(AND((J10&gt;0),(J3&gt;0)),(J10/J3),"")</f>
        <v>0.24178586909406158</v>
      </c>
      <c r="K11" s="4" t="s">
        <v>3</v>
      </c>
      <c r="L11" s="54">
        <f>IF(AND((L10&gt;0),(L3&gt;0)),(L10/L3),"")</f>
        <v>0.24121758322604378</v>
      </c>
      <c r="M11" s="4" t="s">
        <v>3</v>
      </c>
      <c r="N11" s="54">
        <f>IF(AND((N10&gt;0),(N3&gt;0)),(N10/N3),"")</f>
        <v>0.23370989606868503</v>
      </c>
      <c r="O11" s="4" t="s">
        <v>3</v>
      </c>
      <c r="P11" s="54"/>
      <c r="Q11" s="4" t="s">
        <v>3</v>
      </c>
      <c r="R11" s="54">
        <f>IF(AND((R10&gt;0),(R3&gt;0)),(R10/R3),"")</f>
        <v>0.249708850931677</v>
      </c>
      <c r="S11" s="4" t="s">
        <v>3</v>
      </c>
      <c r="T11" s="54">
        <f>IF(AND((T10&gt;0),(T3&gt;0)),(T10/T3),"")</f>
        <v>0.24617251680358476</v>
      </c>
      <c r="U11" s="4" t="s">
        <v>3</v>
      </c>
      <c r="V11" s="54">
        <f>IF(AND((V10&gt;0),(V3&gt;0)),(V10/V3),"")</f>
        <v>0.24153327716933445</v>
      </c>
      <c r="W11" s="4" t="s">
        <v>3</v>
      </c>
      <c r="X11" s="54">
        <f>IF(AND((X10&gt;0),(X3&gt;0)),(X10/X3),"")</f>
        <v>0.25946220192795538</v>
      </c>
      <c r="Y11" s="4" t="s">
        <v>3</v>
      </c>
      <c r="Z11" s="54">
        <f>IF(AND((Z10&gt;0),(Z3&gt;0)),(Z10/Z3),"")</f>
        <v>0.23986765922249795</v>
      </c>
      <c r="AA11" s="4" t="s">
        <v>3</v>
      </c>
      <c r="AB11" s="54">
        <f t="shared" ref="AB11" si="109">IF(AND((AB10&gt;0),(AB3&gt;0)),(AB10/AB3),"")</f>
        <v>0.22728606356968215</v>
      </c>
      <c r="AC11" s="93" t="s">
        <v>3</v>
      </c>
      <c r="AD11" s="54">
        <f t="shared" ref="AD11" si="110">IF(AND((AD10&gt;0),(AD3&gt;0)),(AD10/AD3),"")</f>
        <v>0.25290671473636772</v>
      </c>
      <c r="AE11" s="4" t="s">
        <v>3</v>
      </c>
      <c r="AF11" s="54" t="str">
        <f t="shared" ref="AF11" si="111">IF(AND((AF10&gt;0),(AF3&gt;0)),(AF10/AF3),"")</f>
        <v/>
      </c>
      <c r="AG11" s="4" t="s">
        <v>3</v>
      </c>
      <c r="AH11" s="54">
        <f t="shared" ref="AH11" si="112">IF(AND((AH10&gt;0),(AH3&gt;0)),(AH10/AH3),"")</f>
        <v>0.2080357142857143</v>
      </c>
      <c r="AI11" s="4" t="s">
        <v>3</v>
      </c>
      <c r="AJ11" s="54" t="str">
        <f t="shared" ref="AJ11" si="113">IF(AND((AJ10&gt;0),(AJ3&gt;0)),(AJ10/AJ3),"")</f>
        <v/>
      </c>
      <c r="AK11" s="4" t="s">
        <v>3</v>
      </c>
      <c r="AL11" s="54" t="str">
        <f t="shared" ref="AL11" si="114">IF(AND((AL10&gt;0),(AL3&gt;0)),(AL10/AL3),"")</f>
        <v/>
      </c>
      <c r="AM11" s="4" t="s">
        <v>3</v>
      </c>
      <c r="AN11" s="54" t="str">
        <f t="shared" ref="AN11" si="115">IF(AND((AN10&gt;0),(AN3&gt;0)),(AN10/AN3),"")</f>
        <v/>
      </c>
      <c r="AO11" s="4" t="s">
        <v>3</v>
      </c>
      <c r="AP11" s="54" t="str">
        <f t="shared" ref="AP11" si="116">IF(AND((AP10&gt;0),(AP3&gt;0)),(AP10/AP3),"")</f>
        <v/>
      </c>
      <c r="AQ11" s="4" t="s">
        <v>3</v>
      </c>
      <c r="AR11" s="54" t="str">
        <f t="shared" ref="AR11" si="117">IF(AND((AR10&gt;0),(AR3&gt;0)),(AR10/AR3),"")</f>
        <v/>
      </c>
      <c r="AS11" s="4" t="s">
        <v>3</v>
      </c>
      <c r="AT11" s="54" t="str">
        <f t="shared" ref="AT11" si="118">IF(AND((AT10&gt;0),(AT3&gt;0)),(AT10/AT3),"")</f>
        <v/>
      </c>
      <c r="AU11" s="4" t="s">
        <v>3</v>
      </c>
      <c r="AV11" s="54" t="str">
        <f t="shared" ref="AV11" si="119">IF(AND((AV10&gt;0),(AV3&gt;0)),(AV10/AV3),"")</f>
        <v/>
      </c>
      <c r="AW11" s="4" t="s">
        <v>3</v>
      </c>
      <c r="AX11" s="54" t="str">
        <f t="shared" ref="AX11" si="120">IF(AND((AX10&gt;0),(AX3&gt;0)),(AX10/AX3),"")</f>
        <v/>
      </c>
      <c r="AY11" s="4" t="s">
        <v>3</v>
      </c>
      <c r="AZ11" s="54" t="str">
        <f t="shared" ref="AZ11" si="121">IF(AND((AZ10&gt;0),(AZ3&gt;0)),(AZ10/AZ3),"")</f>
        <v/>
      </c>
      <c r="BA11" s="4" t="s">
        <v>3</v>
      </c>
      <c r="BB11" s="54" t="str">
        <f t="shared" ref="BB11" si="122">IF(AND((BB10&gt;0),(BB3&gt;0)),(BB10/BB3),"")</f>
        <v/>
      </c>
      <c r="BC11" s="4" t="s">
        <v>3</v>
      </c>
      <c r="BD11" s="54" t="str">
        <f t="shared" ref="BD11" si="123">IF(AND((BD10&gt;0),(BD3&gt;0)),(BD10/BD3),"")</f>
        <v/>
      </c>
      <c r="BE11" s="4" t="s">
        <v>3</v>
      </c>
      <c r="BF11" s="54" t="str">
        <f t="shared" ref="BF11" si="124">IF(AND((BF10&gt;0),(BF3&gt;0)),(BF10/BF3),"")</f>
        <v/>
      </c>
      <c r="BG11" s="4" t="s">
        <v>3</v>
      </c>
      <c r="BH11" s="54" t="str">
        <f t="shared" ref="BH11" si="125">IF(AND((BH10&gt;0),(BH3&gt;0)),(BH10/BH3),"")</f>
        <v/>
      </c>
      <c r="BI11" s="4" t="s">
        <v>3</v>
      </c>
      <c r="BK11" s="46" t="s">
        <v>23</v>
      </c>
      <c r="BL11" s="30">
        <f t="shared" si="16"/>
        <v>15</v>
      </c>
      <c r="BM11" s="40">
        <f t="shared" si="37"/>
        <v>0.2080357142857143</v>
      </c>
      <c r="BN11" s="22" t="str">
        <f t="shared" si="17"/>
        <v>–</v>
      </c>
      <c r="BO11" s="41">
        <f t="shared" si="38"/>
        <v>0.25946220192795538</v>
      </c>
      <c r="BP11" s="24" t="str">
        <f t="shared" si="18"/>
        <v/>
      </c>
      <c r="BQ11" s="6" t="s">
        <v>3</v>
      </c>
      <c r="BR11" s="26" t="str">
        <f t="shared" si="19"/>
        <v/>
      </c>
      <c r="BS11" s="42">
        <f t="shared" si="40"/>
        <v>0.23834838602801983</v>
      </c>
      <c r="BT11" s="28" t="s">
        <v>3</v>
      </c>
      <c r="BU11" s="43">
        <f t="shared" si="42"/>
        <v>1.413189584658496E-2</v>
      </c>
      <c r="BV11" s="29" t="s">
        <v>3</v>
      </c>
      <c r="BW11" s="43">
        <f t="shared" si="20"/>
        <v>0.22164064615106938</v>
      </c>
      <c r="BX11" s="25" t="s">
        <v>3</v>
      </c>
    </row>
    <row r="12" spans="1:76" ht="12.75" customHeight="1" x14ac:dyDescent="0.2">
      <c r="A12" s="15" t="s">
        <v>11</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11</v>
      </c>
      <c r="BL12" s="30"/>
      <c r="BM12" s="31"/>
      <c r="BN12" s="32"/>
      <c r="BO12" s="33"/>
      <c r="BP12" s="34"/>
      <c r="BQ12" s="35"/>
      <c r="BR12" s="36"/>
      <c r="BS12" s="37"/>
      <c r="BT12" s="38"/>
      <c r="BU12" s="32"/>
      <c r="BV12" s="39"/>
      <c r="BW12" s="32"/>
      <c r="BX12" s="35"/>
    </row>
    <row r="13" spans="1:76" ht="12.75" customHeight="1" x14ac:dyDescent="0.2">
      <c r="A13" s="10" t="s">
        <v>22</v>
      </c>
      <c r="B13" s="19">
        <v>5.0599999999999996</v>
      </c>
      <c r="C13" s="4">
        <f>IF(AND((B13&gt;0),(B$4&gt;0)),(B13/B$4*100),"")</f>
        <v>30.42693926638605</v>
      </c>
      <c r="D13" s="19">
        <v>5.01</v>
      </c>
      <c r="E13" s="4">
        <f>IF(AND((D13&gt;0),(D$4&gt;0)),(D13/D$4*100),"")</f>
        <v>30.736196319018401</v>
      </c>
      <c r="F13" s="19">
        <v>4.46</v>
      </c>
      <c r="G13" s="4">
        <f>IF(AND((F13&gt;0),(F$4&gt;0)),(F13/F$4*100),"")</f>
        <v>26.219870664315103</v>
      </c>
      <c r="H13" s="19"/>
      <c r="I13" s="4" t="str">
        <f>IF(AND((H13&gt;0),(H$4&gt;0)),(H13/H$4*100),"")</f>
        <v/>
      </c>
      <c r="J13" s="19">
        <v>4.45</v>
      </c>
      <c r="K13" s="4">
        <f>IF(AND((J13&gt;0),(J$4&gt;0)),(J13/J$4*100),"")</f>
        <v>27.503090234857851</v>
      </c>
      <c r="L13" s="19">
        <v>5.05</v>
      </c>
      <c r="M13" s="4">
        <f>IF(AND((L13&gt;0),(L$4&gt;0)),(L13/L$4*100),"")</f>
        <v>31.483790523690775</v>
      </c>
      <c r="N13" s="19">
        <v>5.36</v>
      </c>
      <c r="O13" s="4">
        <f>IF(AND((N13&gt;0),(N$4&gt;0)),(N13/N$4*100),"")</f>
        <v>32.623250152160679</v>
      </c>
      <c r="P13" s="19">
        <v>5.28</v>
      </c>
      <c r="Q13" s="4">
        <f>IF(AND((P13&gt;0),(P$4&gt;0)),(P13/P$4*100),"")</f>
        <v>33.911368015414261</v>
      </c>
      <c r="R13" s="19"/>
      <c r="S13" s="4" t="str">
        <f>IF(AND((R13&gt;0),(R$4&gt;0)),(R13/R$4*100),"")</f>
        <v/>
      </c>
      <c r="T13" s="19">
        <v>5.36</v>
      </c>
      <c r="U13" s="4">
        <f>IF(AND((T13&gt;0),(T$4&gt;0)),(T13/T$4*100),"")</f>
        <v>32.328106151990355</v>
      </c>
      <c r="V13" s="19">
        <v>5.72</v>
      </c>
      <c r="W13" s="4">
        <f>IF(AND((V13&gt;0),(V$4&gt;0)),(V13/V$4*100),"")</f>
        <v>31.937465103294251</v>
      </c>
      <c r="X13" s="19">
        <v>4.7699999999999996</v>
      </c>
      <c r="Y13" s="4">
        <f>IF(AND((X13&gt;0),(X$4&gt;0)),(X13/X$4*100),"")</f>
        <v>30.794060684312459</v>
      </c>
      <c r="Z13" s="19">
        <v>5.5</v>
      </c>
      <c r="AA13" s="4">
        <f>IF(AND((Z13&gt;0),(Z$4&gt;0)),(Z13/Z$4*100),"")</f>
        <v>31.214528944381382</v>
      </c>
      <c r="AB13" s="19">
        <v>5.46</v>
      </c>
      <c r="AC13" s="4">
        <f>IF(AND((AB13&gt;0),(AB$4&gt;0)),(AB13/AB$4*100),"")</f>
        <v>33.84996900185989</v>
      </c>
      <c r="AD13" s="19"/>
      <c r="AE13" s="4" t="str">
        <f t="shared" ref="AE13" si="126">IF(AND((AD13&gt;0),(AD$4&gt;0)),(AD13/AD$4*100),"")</f>
        <v/>
      </c>
      <c r="AF13" s="19"/>
      <c r="AG13" s="4" t="str">
        <f t="shared" ref="AG13" si="127">IF(AND((AF13&gt;0),(AF$4&gt;0)),(AF13/AF$4*100),"")</f>
        <v/>
      </c>
      <c r="AH13" s="19">
        <v>5</v>
      </c>
      <c r="AI13" s="4">
        <f t="shared" ref="AI13" si="128">IF(AND((AH13&gt;0),(AH$4&gt;0)),(AH13/AH$4*100),"")</f>
        <v>32.894736842105267</v>
      </c>
      <c r="AJ13" s="19"/>
      <c r="AK13" s="4" t="str">
        <f t="shared" ref="AK13" si="129">IF(AND((AJ13&gt;0),(AJ$4&gt;0)),(AJ13/AJ$4*100),"")</f>
        <v/>
      </c>
      <c r="AL13" s="19"/>
      <c r="AM13" s="4" t="str">
        <f t="shared" ref="AM13" si="130">IF(AND((AL13&gt;0),(AL$4&gt;0)),(AL13/AL$4*100),"")</f>
        <v/>
      </c>
      <c r="AN13" s="19"/>
      <c r="AO13" s="4" t="str">
        <f t="shared" ref="AO13" si="131">IF(AND((AN13&gt;0),(AN$4&gt;0)),(AN13/AN$4*100),"")</f>
        <v/>
      </c>
      <c r="AP13" s="19"/>
      <c r="AQ13" s="4" t="str">
        <f t="shared" ref="AQ13" si="132">IF(AND((AP13&gt;0),(AP$4&gt;0)),(AP13/AP$4*100),"")</f>
        <v/>
      </c>
      <c r="AR13" s="19"/>
      <c r="AS13" s="4" t="str">
        <f t="shared" ref="AS13" si="133">IF(AND((AR13&gt;0),(AR$4&gt;0)),(AR13/AR$4*100),"")</f>
        <v/>
      </c>
      <c r="AT13" s="19"/>
      <c r="AU13" s="4" t="str">
        <f t="shared" ref="AU13" si="134">IF(AND((AT13&gt;0),(AT$4&gt;0)),(AT13/AT$4*100),"")</f>
        <v/>
      </c>
      <c r="AV13" s="19"/>
      <c r="AW13" s="4" t="str">
        <f t="shared" ref="AW13" si="135">IF(AND((AV13&gt;0),(AV$4&gt;0)),(AV13/AV$4*100),"")</f>
        <v/>
      </c>
      <c r="AX13" s="19"/>
      <c r="AY13" s="4" t="str">
        <f t="shared" ref="AY13" si="136">IF(AND((AX13&gt;0),(AX$4&gt;0)),(AX13/AX$4*100),"")</f>
        <v/>
      </c>
      <c r="AZ13" s="19"/>
      <c r="BA13" s="4" t="str">
        <f t="shared" ref="BA13" si="137">IF(AND((AZ13&gt;0),(AZ$4&gt;0)),(AZ13/AZ$4*100),"")</f>
        <v/>
      </c>
      <c r="BB13" s="19"/>
      <c r="BC13" s="4" t="str">
        <f t="shared" ref="BC13" si="138">IF(AND((BB13&gt;0),(BB$4&gt;0)),(BB13/BB$4*100),"")</f>
        <v/>
      </c>
      <c r="BD13" s="19"/>
      <c r="BE13" s="4" t="str">
        <f t="shared" ref="BE13" si="139">IF(AND((BD13&gt;0),(BD$4&gt;0)),(BD13/BD$4*100),"")</f>
        <v/>
      </c>
      <c r="BF13" s="19"/>
      <c r="BG13" s="4" t="str">
        <f t="shared" ref="BG13" si="140">IF(AND((BF13&gt;0),(BF$4&gt;0)),(BF13/BF$4*100),"")</f>
        <v/>
      </c>
      <c r="BH13" s="19"/>
      <c r="BI13" s="4" t="str">
        <f t="shared" ref="BI13" si="141">IF(AND((BH13&gt;0),(BH$4&gt;0)),(BH13/BH$4*100),"")</f>
        <v/>
      </c>
      <c r="BK13" s="46" t="s">
        <v>22</v>
      </c>
      <c r="BL13" s="30">
        <f t="shared" si="16"/>
        <v>13</v>
      </c>
      <c r="BM13" s="31">
        <f>IF(SUM(B13,D13,F13,H13,J13,L13,N13,P13,R13,T13,V13,X13,Z13,AB13,AD13,AF13,AH13,AJ13,AL13,AN13,AP13,AR13,AT13,AV13,AX13,AZ13,BB13,BD13,BF13,BH13)&gt;0,MIN(B13,D13,F13,H13,J13,L13,N13,P13,R13,T13,V13,X13,Z13,AB13,AD13,AF13,AH13,AJ13,AL13,AN13,AP13,AR13,AT13,AV13,AX13,AZ13,BB13,BD13,BF13,BH13),"")</f>
        <v>4.45</v>
      </c>
      <c r="BN13" s="32" t="str">
        <f t="shared" si="17"/>
        <v>–</v>
      </c>
      <c r="BO13" s="33">
        <f>IF(SUM(B13,D13,F13,H13,J13,L13,N13,P13,R13,T13,V13,X13,Z13,AB13,AD13,AF13,AH13,AJ13,AL13,AN13,AP13,AR13,AT13,AV13,AX13,AZ13,BB13,BD13,BF13,BH13)&gt;0,MAX(B13,D13,F13,H13,J13,L13,N13,P13,R13,T13,V13,X13,Z13,AB13,AD13,AF13,AH13,AJ13,AL13,AN13,AP13,AR13,AT13,AV13,AX13,AZ13,BB13,BD13,BF13,BH13),"")</f>
        <v>5.72</v>
      </c>
      <c r="BP13" s="34">
        <f t="shared" si="18"/>
        <v>26.219870664315103</v>
      </c>
      <c r="BQ13" s="35" t="str">
        <f t="shared" si="39"/>
        <v>–</v>
      </c>
      <c r="BR13" s="36">
        <f t="shared" si="19"/>
        <v>33.911368015414261</v>
      </c>
      <c r="BS13" s="37">
        <f>IF(SUM(B13,D13,F13,H13,J13,L13,N13,P13,R13,T13,V13,X13,Z13,AB13,AD13,AF13,AH13,AJ13,AL13,AN13,AP13,AR13,AT13,AV13,AX13,AZ13,BB13,BD13,BF13,BH13)&gt;0,AVERAGE(B13,D13,F13,H13,J13,L13,N13,P13,R13,T13,V13,X13,Z13,AB13,AD13,AF13,AH13,AJ13,AL13,AN13,AP13,AR13,AT13,AV13,AX13,AZ13,BB13,BD13,BF13,BH13),"?")</f>
        <v>5.1138461538461533</v>
      </c>
      <c r="BT13" s="38">
        <f t="shared" si="41"/>
        <v>31.224874761829749</v>
      </c>
      <c r="BU13" s="32">
        <f>IF(COUNT(B13,D13,F13,H13,J13,L13,N13,P13,R13,T13,V13,X13,Z13,AB13,AD13,AF13,AH13,AJ13,AL13,AN13,AP13,AR13,AT13,AV13,AX13,AZ13,BB13,BD13,BF13,BH13)&gt;1,STDEV(B13,D13,F13,H13,J13,L13,N13,P13,R13,T13,V13,X13,Z13,AB13,AD13,AF13,AH13,AJ13,AL13,AN13,AP13,AR13,AT13,AV13,AX13,AZ13,BB13,BD13,BF13,BH13),"?")</f>
        <v>0.3875465232617985</v>
      </c>
      <c r="BV13" s="39">
        <f t="shared" si="43"/>
        <v>2.2473533007142192</v>
      </c>
      <c r="BW13" s="32">
        <f t="shared" si="20"/>
        <v>5.0599999999999996</v>
      </c>
      <c r="BX13" s="35">
        <f t="shared" si="44"/>
        <v>30.42693926638605</v>
      </c>
    </row>
    <row r="14" spans="1:76" ht="12.75" customHeight="1" x14ac:dyDescent="0.2">
      <c r="A14" s="15" t="s">
        <v>12</v>
      </c>
      <c r="B14" s="17"/>
      <c r="C14" s="3"/>
      <c r="D14" s="17"/>
      <c r="E14" s="3"/>
      <c r="F14" s="17"/>
      <c r="G14" s="3"/>
      <c r="H14" s="17"/>
      <c r="I14" s="3"/>
      <c r="J14" s="17"/>
      <c r="K14" s="3"/>
      <c r="L14" s="17"/>
      <c r="M14" s="3"/>
      <c r="N14" s="17"/>
      <c r="O14" s="3"/>
      <c r="P14" s="17"/>
      <c r="Q14" s="3"/>
      <c r="R14" s="17"/>
      <c r="S14" s="3"/>
      <c r="T14" s="17"/>
      <c r="U14" s="3"/>
      <c r="V14" s="17"/>
      <c r="W14" s="3"/>
      <c r="X14" s="17"/>
      <c r="Y14" s="3"/>
      <c r="Z14" s="17"/>
      <c r="AA14" s="3"/>
      <c r="AB14" s="17"/>
      <c r="AC14" s="3"/>
      <c r="AD14" s="17"/>
      <c r="AE14" s="3"/>
      <c r="AF14" s="17"/>
      <c r="AG14" s="3"/>
      <c r="AH14" s="17"/>
      <c r="AI14" s="3"/>
      <c r="AJ14" s="17"/>
      <c r="AK14" s="3"/>
      <c r="AL14" s="17"/>
      <c r="AM14" s="3"/>
      <c r="AN14" s="17"/>
      <c r="AO14" s="3"/>
      <c r="AP14" s="17"/>
      <c r="AQ14" s="3"/>
      <c r="AR14" s="17"/>
      <c r="AS14" s="3"/>
      <c r="AT14" s="17"/>
      <c r="AU14" s="3"/>
      <c r="AV14" s="17"/>
      <c r="AW14" s="3"/>
      <c r="AX14" s="17"/>
      <c r="AY14" s="3"/>
      <c r="AZ14" s="17"/>
      <c r="BA14" s="3"/>
      <c r="BB14" s="17"/>
      <c r="BC14" s="3"/>
      <c r="BD14" s="17"/>
      <c r="BE14" s="3"/>
      <c r="BF14" s="17"/>
      <c r="BG14" s="3"/>
      <c r="BH14" s="17"/>
      <c r="BI14" s="3"/>
      <c r="BK14" s="45" t="s">
        <v>12</v>
      </c>
      <c r="BL14" s="30"/>
      <c r="BM14" s="21"/>
      <c r="BN14" s="22"/>
      <c r="BO14" s="23"/>
      <c r="BP14" s="24"/>
      <c r="BQ14" s="25"/>
      <c r="BR14" s="26"/>
      <c r="BS14" s="27"/>
      <c r="BT14" s="28"/>
      <c r="BU14" s="22"/>
      <c r="BV14" s="29"/>
      <c r="BW14" s="22"/>
      <c r="BX14" s="25"/>
    </row>
    <row r="15" spans="1:76" ht="12.75" customHeight="1" x14ac:dyDescent="0.2">
      <c r="A15" s="10" t="s">
        <v>22</v>
      </c>
      <c r="B15" s="19">
        <v>5.54</v>
      </c>
      <c r="C15" s="4">
        <f>IF(AND((B15&gt;0),(B$4&gt;0)),(B15/B$4*100),"")</f>
        <v>33.313289236319903</v>
      </c>
      <c r="D15" s="19">
        <v>5.2</v>
      </c>
      <c r="E15" s="4">
        <f>IF(AND((D15&gt;0),(D$4&gt;0)),(D15/D$4*100),"")</f>
        <v>31.901840490797547</v>
      </c>
      <c r="F15" s="19">
        <v>4.54</v>
      </c>
      <c r="G15" s="4">
        <f>IF(AND((F15&gt;0),(F$4&gt;0)),(F15/F$4*100),"")</f>
        <v>26.690182245737798</v>
      </c>
      <c r="H15" s="19">
        <v>4.88</v>
      </c>
      <c r="I15" s="4">
        <f>IF(AND((H15&gt;0),(H$4&gt;0)),(H15/H$4*100),"")</f>
        <v>32.189973614775724</v>
      </c>
      <c r="J15" s="19"/>
      <c r="K15" s="4" t="str">
        <f>IF(AND((J15&gt;0),(J$4&gt;0)),(J15/J$4*100),"")</f>
        <v/>
      </c>
      <c r="L15" s="19">
        <v>4.87</v>
      </c>
      <c r="M15" s="4">
        <f>IF(AND((L15&gt;0),(L$4&gt;0)),(L15/L$4*100),"")</f>
        <v>30.361596009975067</v>
      </c>
      <c r="N15" s="19">
        <v>4.9800000000000004</v>
      </c>
      <c r="O15" s="4">
        <f>IF(AND((N15&gt;0),(N$4&gt;0)),(N15/N$4*100),"")</f>
        <v>30.310407790626904</v>
      </c>
      <c r="P15" s="19"/>
      <c r="Q15" s="4" t="str">
        <f>IF(AND((P15&gt;0),(P$4&gt;0)),(P15/P$4*100),"")</f>
        <v/>
      </c>
      <c r="R15" s="19">
        <v>5.05</v>
      </c>
      <c r="S15" s="4">
        <f>IF(AND((R15&gt;0),(R$4&gt;0)),(R15/R$4*100),"")</f>
        <v>33.136482939632543</v>
      </c>
      <c r="T15" s="19">
        <v>4.9800000000000004</v>
      </c>
      <c r="U15" s="4">
        <f>IF(AND((T15&gt;0),(T$4&gt;0)),(T15/T$4*100),"")</f>
        <v>30.036188178528356</v>
      </c>
      <c r="V15" s="19">
        <v>5.28</v>
      </c>
      <c r="W15" s="4">
        <f>IF(AND((V15&gt;0),(V$4&gt;0)),(V15/V$4*100),"")</f>
        <v>29.480737018425462</v>
      </c>
      <c r="X15" s="19"/>
      <c r="Y15" s="4" t="str">
        <f>IF(AND((X15&gt;0),(X$4&gt;0)),(X15/X$4*100),"")</f>
        <v/>
      </c>
      <c r="Z15" s="19">
        <v>4.78</v>
      </c>
      <c r="AA15" s="4">
        <f>IF(AND((Z15&gt;0),(Z$4&gt;0)),(Z15/Z$4*100),"")</f>
        <v>27.128263337116916</v>
      </c>
      <c r="AB15" s="19">
        <v>5.36</v>
      </c>
      <c r="AC15" s="4">
        <f>IF(AND((AB15&gt;0),(AB$4&gt;0)),(AB15/AB$4*100),"")</f>
        <v>33.230006199628029</v>
      </c>
      <c r="AD15" s="19">
        <v>4.58</v>
      </c>
      <c r="AE15" s="4">
        <f t="shared" ref="AE15" si="142">IF(AND((AD15&gt;0),(AD$4&gt;0)),(AD15/AD$4*100),"")</f>
        <v>28.987341772151897</v>
      </c>
      <c r="AF15" s="19">
        <v>5.17</v>
      </c>
      <c r="AG15" s="4" t="str">
        <f>IF(AND((AF15&gt;0),(AF$4&gt;AH97)),(AF15/AF$4*100),"")</f>
        <v/>
      </c>
      <c r="AH15" s="19">
        <v>4.3</v>
      </c>
      <c r="AI15" s="4">
        <f t="shared" ref="AI15" si="143">IF(AND((AH15&gt;0),(AH$4&gt;0)),(AH15/AH$4*100),"")</f>
        <v>28.289473684210524</v>
      </c>
      <c r="AJ15" s="19"/>
      <c r="AK15" s="4" t="str">
        <f t="shared" ref="AK15" si="144">IF(AND((AJ15&gt;0),(AJ$4&gt;0)),(AJ15/AJ$4*100),"")</f>
        <v/>
      </c>
      <c r="AL15" s="19"/>
      <c r="AM15" s="4" t="str">
        <f t="shared" ref="AM15" si="145">IF(AND((AL15&gt;0),(AL$4&gt;0)),(AL15/AL$4*100),"")</f>
        <v/>
      </c>
      <c r="AN15" s="19"/>
      <c r="AO15" s="4" t="str">
        <f t="shared" ref="AO15" si="146">IF(AND((AN15&gt;0),(AN$4&gt;0)),(AN15/AN$4*100),"")</f>
        <v/>
      </c>
      <c r="AP15" s="19"/>
      <c r="AQ15" s="4" t="str">
        <f t="shared" ref="AQ15" si="147">IF(AND((AP15&gt;0),(AP$4&gt;0)),(AP15/AP$4*100),"")</f>
        <v/>
      </c>
      <c r="AR15" s="19"/>
      <c r="AS15" s="4" t="str">
        <f t="shared" ref="AS15" si="148">IF(AND((AR15&gt;0),(AR$4&gt;0)),(AR15/AR$4*100),"")</f>
        <v/>
      </c>
      <c r="AT15" s="19"/>
      <c r="AU15" s="4" t="str">
        <f t="shared" ref="AU15" si="149">IF(AND((AT15&gt;0),(AT$4&gt;0)),(AT15/AT$4*100),"")</f>
        <v/>
      </c>
      <c r="AV15" s="19"/>
      <c r="AW15" s="4" t="str">
        <f t="shared" ref="AW15" si="150">IF(AND((AV15&gt;0),(AV$4&gt;0)),(AV15/AV$4*100),"")</f>
        <v/>
      </c>
      <c r="AX15" s="19"/>
      <c r="AY15" s="4" t="str">
        <f t="shared" ref="AY15" si="151">IF(AND((AX15&gt;0),(AX$4&gt;0)),(AX15/AX$4*100),"")</f>
        <v/>
      </c>
      <c r="AZ15" s="19"/>
      <c r="BA15" s="4" t="str">
        <f t="shared" ref="BA15" si="152">IF(AND((AZ15&gt;0),(AZ$4&gt;0)),(AZ15/AZ$4*100),"")</f>
        <v/>
      </c>
      <c r="BB15" s="19"/>
      <c r="BC15" s="4" t="str">
        <f t="shared" ref="BC15" si="153">IF(AND((BB15&gt;0),(BB$4&gt;0)),(BB15/BB$4*100),"")</f>
        <v/>
      </c>
      <c r="BD15" s="19"/>
      <c r="BE15" s="4" t="str">
        <f t="shared" ref="BE15" si="154">IF(AND((BD15&gt;0),(BD$4&gt;0)),(BD15/BD$4*100),"")</f>
        <v/>
      </c>
      <c r="BF15" s="19"/>
      <c r="BG15" s="4" t="str">
        <f t="shared" ref="BG15" si="155">IF(AND((BF15&gt;0),(BF$4&gt;0)),(BF15/BF$4*100),"")</f>
        <v/>
      </c>
      <c r="BH15" s="19"/>
      <c r="BI15" s="4" t="str">
        <f t="shared" ref="BI15" si="156">IF(AND((BH15&gt;0),(BH$4&gt;0)),(BH15/BH$4*100),"")</f>
        <v/>
      </c>
      <c r="BK15" s="46" t="s">
        <v>22</v>
      </c>
      <c r="BL15" s="30">
        <f t="shared" si="16"/>
        <v>14</v>
      </c>
      <c r="BM15" s="31">
        <f>IF(SUM(B15,D15,F15,H15,J15,L15,N15,P15,R15,T15,V15,X15,Z15,AB15,AD15,AF15,AH15,AJ15,AL15,AN15,AP15,AR15,AT15,AV15,AX15,AZ15,BB15,BD15,BF15,BH15)&gt;0,MIN(B15,D15,F15,H15,J15,L15,N15,P15,R15,T15,V15,X15,Z15,AB15,AD15,AF15,AH15,AJ15,AL15,AN15,AP15,AR15,AT15,AV15,AX15,AZ15,BB15,BD15,BF15,BH15),"")</f>
        <v>4.3</v>
      </c>
      <c r="BN15" s="32" t="str">
        <f t="shared" si="17"/>
        <v>–</v>
      </c>
      <c r="BO15" s="33">
        <f>IF(SUM(B15,D15,F15,H15,J15,L15,N15,P15,R15,T15,V15,X15,Z15,AB15,AD15,AF15,AH15,AJ15,AL15,AN15,AP15,AR15,AT15,AV15,AX15,AZ15,BB15,BD15,BF15,BH15)&gt;0,MAX(B15,D15,F15,H15,J15,L15,N15,P15,R15,T15,V15,X15,Z15,AB15,AD15,AF15,AH15,AJ15,AL15,AN15,AP15,AR15,AT15,AV15,AX15,AZ15,BB15,BD15,BF15,BH15),"")</f>
        <v>5.54</v>
      </c>
      <c r="BP15" s="34">
        <f t="shared" si="18"/>
        <v>26.690182245737798</v>
      </c>
      <c r="BQ15" s="35" t="str">
        <f t="shared" si="39"/>
        <v>–</v>
      </c>
      <c r="BR15" s="36">
        <f t="shared" si="19"/>
        <v>33.313289236319903</v>
      </c>
      <c r="BS15" s="37">
        <f>IF(SUM(B15,D15,F15,H15,J15,L15,N15,P15,R15,T15,V15,X15,Z15,AB15,AD15,AF15,AH15,AJ15,AL15,AN15,AP15,AR15,AT15,AV15,AX15,AZ15,BB15,BD15,BF15,BH15)&gt;0,AVERAGE(B15,D15,F15,H15,J15,L15,N15,P15,R15,T15,V15,X15,Z15,AB15,AD15,AF15,AH15,AJ15,AL15,AN15,AP15,AR15,AT15,AV15,AX15,AZ15,BB15,BD15,BF15,BH15),"?")</f>
        <v>4.9650000000000007</v>
      </c>
      <c r="BT15" s="38">
        <f t="shared" si="41"/>
        <v>30.388906347532821</v>
      </c>
      <c r="BU15" s="32">
        <f>IF(COUNT(B15,D15,F15,H15,J15,L15,N15,P15,R15,T15,V15,X15,Z15,AB15,AD15,AF15,AH15,AJ15,AL15,AN15,AP15,AR15,AT15,AV15,AX15,AZ15,BB15,BD15,BF15,BH15)&gt;1,STDEV(B15,D15,F15,H15,J15,L15,N15,P15,R15,T15,V15,X15,Z15,AB15,AD15,AF15,AH15,AJ15,AL15,AN15,AP15,AR15,AT15,AV15,AX15,AZ15,BB15,BD15,BF15,BH15),"?")</f>
        <v>0.34107860587350747</v>
      </c>
      <c r="BV15" s="39">
        <f t="shared" si="43"/>
        <v>2.2610155702446</v>
      </c>
      <c r="BW15" s="32">
        <f t="shared" si="20"/>
        <v>5.54</v>
      </c>
      <c r="BX15" s="35">
        <f t="shared" si="44"/>
        <v>33.313289236319903</v>
      </c>
    </row>
    <row r="16" spans="1:76" ht="12.75" customHeight="1" x14ac:dyDescent="0.2">
      <c r="A16" s="15" t="s">
        <v>13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45" t="s">
        <v>13</v>
      </c>
      <c r="BL16" s="30"/>
      <c r="BM16" s="21"/>
      <c r="BN16" s="22"/>
      <c r="BO16" s="23"/>
      <c r="BP16" s="24"/>
      <c r="BQ16" s="25"/>
      <c r="BR16" s="26"/>
      <c r="BS16" s="27"/>
      <c r="BT16" s="28"/>
      <c r="BU16" s="22"/>
      <c r="BV16" s="29"/>
      <c r="BW16" s="22"/>
      <c r="BX16" s="25"/>
    </row>
    <row r="17" spans="1:76" ht="12.75" customHeight="1" x14ac:dyDescent="0.2">
      <c r="A17" s="10" t="s">
        <v>22</v>
      </c>
      <c r="B17" s="19">
        <v>5.03</v>
      </c>
      <c r="C17" s="4">
        <f>IF(AND((B17&gt;0),(B$4&gt;0)),(B17/B$4*100),"")</f>
        <v>30.246542393265187</v>
      </c>
      <c r="D17" s="19">
        <v>4.57</v>
      </c>
      <c r="E17" s="4">
        <f>IF(AND((D17&gt;0),(D$4&gt;0)),(D17/D$4*100),"")</f>
        <v>28.036809815950921</v>
      </c>
      <c r="F17" s="19">
        <v>4.58</v>
      </c>
      <c r="G17" s="4">
        <f>IF(AND((F17&gt;0),(F$4&gt;0)),(F17/F$4*100),"")</f>
        <v>26.925338036449148</v>
      </c>
      <c r="H17" s="19">
        <v>4.6900000000000004</v>
      </c>
      <c r="I17" s="4">
        <f>IF(AND((H17&gt;0),(H$4&gt;0)),(H17/H$4*100),"")</f>
        <v>30.936675461741427</v>
      </c>
      <c r="J17" s="19">
        <v>4.5199999999999996</v>
      </c>
      <c r="K17" s="4">
        <f>IF(AND((J17&gt;0),(J$4&gt;0)),(J17/J$4*100),"")</f>
        <v>27.935723114956733</v>
      </c>
      <c r="L17" s="19">
        <v>4.8600000000000003</v>
      </c>
      <c r="M17" s="4">
        <f>IF(AND((L17&gt;0),(L$4&gt;0)),(L17/L$4*100),"")</f>
        <v>30.299251870324195</v>
      </c>
      <c r="N17" s="19">
        <v>5.1100000000000003</v>
      </c>
      <c r="O17" s="4">
        <f>IF(AND((N17&gt;0),(N$4&gt;0)),(N17/N$4*100),"")</f>
        <v>31.101643335362144</v>
      </c>
      <c r="P17" s="19">
        <v>4.67</v>
      </c>
      <c r="Q17" s="4">
        <f>IF(AND((P17&gt;0),(P$4&gt;0)),(P17/P$4*100),"")</f>
        <v>29.993577392421322</v>
      </c>
      <c r="R17" s="19">
        <v>5.21</v>
      </c>
      <c r="S17" s="4">
        <f>IF(AND((R17&gt;0),(R$4&gt;0)),(R17/R$4*100),"")</f>
        <v>34.186351706036746</v>
      </c>
      <c r="T17" s="19"/>
      <c r="U17" s="4" t="str">
        <f>IF(AND((T17&gt;0),(T$4&gt;0)),(T17/T$4*100),"")</f>
        <v/>
      </c>
      <c r="V17" s="19">
        <v>4.83</v>
      </c>
      <c r="W17" s="4">
        <f>IF(AND((V17&gt;0),(V$4&gt;0)),(V17/V$4*100),"")</f>
        <v>26.968174204355112</v>
      </c>
      <c r="X17" s="19">
        <v>4.71</v>
      </c>
      <c r="Y17" s="4">
        <f>IF(AND((X17&gt;0),(X$4&gt;0)),(X17/X$4*100),"")</f>
        <v>30.406714009038087</v>
      </c>
      <c r="Z17" s="19"/>
      <c r="AA17" s="4" t="str">
        <f>IF(AND((Z17&gt;0),(Z$4&gt;0)),(Z17/Z$4*100),"")</f>
        <v/>
      </c>
      <c r="AB17" s="19">
        <v>5.01</v>
      </c>
      <c r="AC17" s="4">
        <f>IF(AND((AB17&gt;0),(AB$4&gt;0)),(AB17/AB$4*100),"")</f>
        <v>31.060136391816489</v>
      </c>
      <c r="AD17" s="19">
        <v>4.1900000000000004</v>
      </c>
      <c r="AE17" s="4">
        <f t="shared" ref="AE17" si="157">IF(AND((AD17&gt;0),(AD$4&gt;0)),(AD17/AD$4*100),"")</f>
        <v>26.518987341772153</v>
      </c>
      <c r="AF17" s="19">
        <v>5.46</v>
      </c>
      <c r="AG17" s="4" t="str">
        <f t="shared" ref="AG17" si="158">IF(AND((AF17&gt;0),(AF$4&gt;0)),(AF17/AF$4*100),"")</f>
        <v/>
      </c>
      <c r="AH17" s="19">
        <v>4.5999999999999996</v>
      </c>
      <c r="AI17" s="4">
        <f t="shared" ref="AI17" si="159">IF(AND((AH17&gt;0),(AH$4&gt;0)),(AH17/AH$4*100),"")</f>
        <v>30.263157894736842</v>
      </c>
      <c r="AJ17" s="19"/>
      <c r="AK17" s="4" t="str">
        <f t="shared" ref="AK17" si="160">IF(AND((AJ17&gt;0),(AJ$4&gt;0)),(AJ17/AJ$4*100),"")</f>
        <v/>
      </c>
      <c r="AL17" s="19"/>
      <c r="AM17" s="4" t="str">
        <f t="shared" ref="AM17" si="161">IF(AND((AL17&gt;0),(AL$4&gt;0)),(AL17/AL$4*100),"")</f>
        <v/>
      </c>
      <c r="AN17" s="19"/>
      <c r="AO17" s="4" t="str">
        <f t="shared" ref="AO17" si="162">IF(AND((AN17&gt;0),(AN$4&gt;0)),(AN17/AN$4*100),"")</f>
        <v/>
      </c>
      <c r="AP17" s="19"/>
      <c r="AQ17" s="4" t="str">
        <f t="shared" ref="AQ17" si="163">IF(AND((AP17&gt;0),(AP$4&gt;0)),(AP17/AP$4*100),"")</f>
        <v/>
      </c>
      <c r="AR17" s="19"/>
      <c r="AS17" s="4" t="str">
        <f t="shared" ref="AS17" si="164">IF(AND((AR17&gt;0),(AR$4&gt;0)),(AR17/AR$4*100),"")</f>
        <v/>
      </c>
      <c r="AT17" s="19"/>
      <c r="AU17" s="4" t="str">
        <f t="shared" ref="AU17" si="165">IF(AND((AT17&gt;0),(AT$4&gt;0)),(AT17/AT$4*100),"")</f>
        <v/>
      </c>
      <c r="AV17" s="19"/>
      <c r="AW17" s="4" t="str">
        <f t="shared" ref="AW17" si="166">IF(AND((AV17&gt;0),(AV$4&gt;0)),(AV17/AV$4*100),"")</f>
        <v/>
      </c>
      <c r="AX17" s="19"/>
      <c r="AY17" s="4" t="str">
        <f t="shared" ref="AY17" si="167">IF(AND((AX17&gt;0),(AX$4&gt;0)),(AX17/AX$4*100),"")</f>
        <v/>
      </c>
      <c r="AZ17" s="19"/>
      <c r="BA17" s="4" t="str">
        <f t="shared" ref="BA17" si="168">IF(AND((AZ17&gt;0),(AZ$4&gt;0)),(AZ17/AZ$4*100),"")</f>
        <v/>
      </c>
      <c r="BB17" s="19"/>
      <c r="BC17" s="4" t="str">
        <f t="shared" ref="BC17" si="169">IF(AND((BB17&gt;0),(BB$4&gt;0)),(BB17/BB$4*100),"")</f>
        <v/>
      </c>
      <c r="BD17" s="19"/>
      <c r="BE17" s="4" t="str">
        <f t="shared" ref="BE17" si="170">IF(AND((BD17&gt;0),(BD$4&gt;0)),(BD17/BD$4*100),"")</f>
        <v/>
      </c>
      <c r="BF17" s="19"/>
      <c r="BG17" s="4" t="str">
        <f t="shared" ref="BG17" si="171">IF(AND((BF17&gt;0),(BF$4&gt;0)),(BF17/BF$4*100),"")</f>
        <v/>
      </c>
      <c r="BH17" s="19"/>
      <c r="BI17" s="4" t="str">
        <f t="shared" ref="BI17" si="172">IF(AND((BH17&gt;0),(BH$4&gt;0)),(BH17/BH$4*100),"")</f>
        <v/>
      </c>
      <c r="BK17" s="46" t="s">
        <v>22</v>
      </c>
      <c r="BL17" s="30">
        <f t="shared" si="16"/>
        <v>15</v>
      </c>
      <c r="BM17" s="31">
        <f>IF(SUM(B17,D17,F17,H17,J17,L17,N17,P17,R17,T17,V17,X17,Z17,AB17,AD17,AF17,AH17,AJ17,AL17,AN17,AP17,AR17,AT17,AV17,AX17,AZ17,BB17,BD17,BF17,BH17)&gt;0,MIN(B17,D17,F17,H17,J17,L17,N17,P17,R17,T17,V17,X17,Z17,AB17,AD17,AF17,AH17,AJ17,AL17,AN17,AP17,AR17,AT17,AV17,AX17,AZ17,BB17,BD17,BF17,BH17),"")</f>
        <v>4.1900000000000004</v>
      </c>
      <c r="BN17" s="32" t="str">
        <f t="shared" si="17"/>
        <v>–</v>
      </c>
      <c r="BO17" s="33">
        <f>IF(SUM(B17,D17,F17,H17,J17,L17,N17,P17,R17,T17,V17,X17,Z17,AB17,AD17,AF17,AH17,AJ17,AL17,AN17,AP17,AR17,AT17,AV17,AX17,AZ17,BB17,BD17,BF17,BH17)&gt;0,MAX(B17,D17,F17,H17,J17,L17,N17,P17,R17,T17,V17,X17,Z17,AB17,AD17,AF17,AH17,AJ17,AL17,AN17,AP17,AR17,AT17,AV17,AX17,AZ17,BB17,BD17,BF17,BH17),"")</f>
        <v>5.46</v>
      </c>
      <c r="BP17" s="34">
        <f t="shared" si="18"/>
        <v>26.518987341772153</v>
      </c>
      <c r="BQ17" s="35" t="str">
        <f t="shared" si="39"/>
        <v>–</v>
      </c>
      <c r="BR17" s="36">
        <f t="shared" si="19"/>
        <v>34.186351706036746</v>
      </c>
      <c r="BS17" s="37">
        <f>IF(SUM(B17,D17,F17,H17,J17,L17,N17,P17,R17,T17,V17,X17,Z17,AB17,AD17,AF17,AH17,AJ17,AL17,AN17,AP17,AR17,AT17,AV17,AX17,AZ17,BB17,BD17,BF17,BH17)&gt;0,AVERAGE(B17,D17,F17,H17,J17,L17,N17,P17,R17,T17,V17,X17,Z17,AB17,AD17,AF17,AH17,AJ17,AL17,AN17,AP17,AR17,AT17,AV17,AX17,AZ17,BB17,BD17,BF17,BH17),"?")</f>
        <v>4.8026666666666662</v>
      </c>
      <c r="BT17" s="38">
        <f t="shared" si="41"/>
        <v>29.634220212016182</v>
      </c>
      <c r="BU17" s="32">
        <f>IF(COUNT(B17,D17,F17,H17,J17,L17,N17,P17,R17,T17,V17,X17,Z17,AB17,AD17,AF17,AH17,AJ17,AL17,AN17,AP17,AR17,AT17,AV17,AX17,AZ17,BB17,BD17,BF17,BH17)&gt;1,STDEV(B17,D17,F17,H17,J17,L17,N17,P17,R17,T17,V17,X17,Z17,AB17,AD17,AF17,AH17,AJ17,AL17,AN17,AP17,AR17,AT17,AV17,AX17,AZ17,BB17,BD17,BF17,BH17),"?")</f>
        <v>0.31960839133152275</v>
      </c>
      <c r="BV17" s="39">
        <f t="shared" si="43"/>
        <v>2.114612948103431</v>
      </c>
      <c r="BW17" s="32">
        <f t="shared" si="20"/>
        <v>5.03</v>
      </c>
      <c r="BX17" s="35">
        <f t="shared" si="44"/>
        <v>30.246542393265187</v>
      </c>
    </row>
    <row r="18" spans="1:76" ht="12.75" customHeight="1" x14ac:dyDescent="0.2">
      <c r="A18" s="15" t="s">
        <v>14</v>
      </c>
      <c r="B18" s="17"/>
      <c r="C18" s="3"/>
      <c r="D18" s="17"/>
      <c r="E18" s="3"/>
      <c r="F18" s="17"/>
      <c r="G18" s="3"/>
      <c r="H18" s="17"/>
      <c r="I18" s="3"/>
      <c r="J18" s="17"/>
      <c r="K18" s="3"/>
      <c r="L18" s="17"/>
      <c r="M18" s="3"/>
      <c r="N18" s="17"/>
      <c r="O18" s="3"/>
      <c r="P18" s="17"/>
      <c r="Q18" s="3"/>
      <c r="R18" s="17"/>
      <c r="S18" s="3"/>
      <c r="T18" s="17"/>
      <c r="U18" s="3"/>
      <c r="V18" s="17"/>
      <c r="W18" s="3"/>
      <c r="X18" s="17"/>
      <c r="Y18" s="3"/>
      <c r="Z18" s="17"/>
      <c r="AA18" s="3"/>
      <c r="AB18" s="17"/>
      <c r="AC18" s="3"/>
      <c r="AD18" s="17"/>
      <c r="AE18" s="3"/>
      <c r="AF18" s="17"/>
      <c r="AG18" s="3"/>
      <c r="AH18" s="17"/>
      <c r="AI18" s="3"/>
      <c r="AJ18" s="17"/>
      <c r="AK18" s="3"/>
      <c r="AL18" s="17"/>
      <c r="AM18" s="3"/>
      <c r="AN18" s="17"/>
      <c r="AO18" s="3"/>
      <c r="AP18" s="17"/>
      <c r="AQ18" s="3"/>
      <c r="AR18" s="17"/>
      <c r="AS18" s="3"/>
      <c r="AT18" s="17"/>
      <c r="AU18" s="3"/>
      <c r="AV18" s="17"/>
      <c r="AW18" s="3"/>
      <c r="AX18" s="17"/>
      <c r="AY18" s="3"/>
      <c r="AZ18" s="17"/>
      <c r="BA18" s="3"/>
      <c r="BB18" s="17"/>
      <c r="BC18" s="3"/>
      <c r="BD18" s="17"/>
      <c r="BE18" s="3"/>
      <c r="BF18" s="17"/>
      <c r="BG18" s="3"/>
      <c r="BH18" s="17"/>
      <c r="BI18" s="3"/>
      <c r="BK18" s="45" t="s">
        <v>14</v>
      </c>
      <c r="BL18" s="30"/>
      <c r="BM18" s="21"/>
      <c r="BN18" s="22"/>
      <c r="BO18" s="23"/>
      <c r="BP18" s="24"/>
      <c r="BQ18" s="25"/>
      <c r="BR18" s="26"/>
      <c r="BS18" s="27"/>
      <c r="BT18" s="28"/>
      <c r="BU18" s="22"/>
      <c r="BV18" s="29"/>
      <c r="BW18" s="22"/>
      <c r="BX18" s="25"/>
    </row>
    <row r="19" spans="1:76" ht="12.75" customHeight="1" x14ac:dyDescent="0.2">
      <c r="A19" s="10" t="s">
        <v>22</v>
      </c>
      <c r="B19" s="19">
        <v>5.35</v>
      </c>
      <c r="C19" s="4">
        <f>IF(AND((B19&gt;0),(B$4&gt;0)),(B19/B$4*100),"")</f>
        <v>32.170775706554423</v>
      </c>
      <c r="D19" s="19">
        <v>5.0199999999999996</v>
      </c>
      <c r="E19" s="4">
        <f>IF(AND((D19&gt;0),(D$4&gt;0)),(D19/D$4*100),"")</f>
        <v>30.797546012269933</v>
      </c>
      <c r="F19" s="19">
        <v>5.23</v>
      </c>
      <c r="G19" s="4">
        <f>IF(AND((F19&gt;0),(F$4&gt;0)),(F19/F$4*100),"")</f>
        <v>30.746619635508527</v>
      </c>
      <c r="H19" s="19">
        <v>5.22</v>
      </c>
      <c r="I19" s="4">
        <f>IF(AND((H19&gt;0),(H$4&gt;0)),(H19/H$4*100),"")</f>
        <v>34.432717678100261</v>
      </c>
      <c r="J19" s="19">
        <v>5.13</v>
      </c>
      <c r="K19" s="4">
        <f>IF(AND((J19&gt;0),(J$4&gt;0)),(J19/J$4*100),"")</f>
        <v>31.705809641532756</v>
      </c>
      <c r="L19" s="19"/>
      <c r="M19" s="4" t="str">
        <f>IF(AND((L19&gt;0),(L$4&gt;0)),(L19/L$4*100),"")</f>
        <v/>
      </c>
      <c r="N19" s="19">
        <v>5.38</v>
      </c>
      <c r="O19" s="4">
        <f>IF(AND((N19&gt;0),(N$4&gt;0)),(N19/N$4*100),"")</f>
        <v>32.744978697504564</v>
      </c>
      <c r="P19" s="19">
        <v>5.37</v>
      </c>
      <c r="Q19" s="4">
        <f>IF(AND((P19&gt;0),(P$4&gt;0)),(P19/P$4*100),"")</f>
        <v>34.48940269749518</v>
      </c>
      <c r="R19" s="19">
        <v>5.85</v>
      </c>
      <c r="S19" s="4">
        <f>IF(AND((R19&gt;0),(R$4&gt;0)),(R19/R$4*100),"")</f>
        <v>38.385826771653541</v>
      </c>
      <c r="T19" s="19">
        <v>5.18</v>
      </c>
      <c r="U19" s="4">
        <f>IF(AND((T19&gt;0),(T$4&gt;0)),(T19/T$4*100),"")</f>
        <v>31.24246079613993</v>
      </c>
      <c r="V19" s="19"/>
      <c r="W19" s="4" t="str">
        <f>IF(AND((V19&gt;0),(V$4&gt;0)),(V19/V$4*100),"")</f>
        <v/>
      </c>
      <c r="X19" s="19"/>
      <c r="Y19" s="4" t="str">
        <f>IF(AND((X19&gt;0),(X$4&gt;0)),(X19/X$4*100),"")</f>
        <v/>
      </c>
      <c r="Z19" s="19"/>
      <c r="AA19" s="4" t="str">
        <f>IF(AND((Z19&gt;0),(Z$4&gt;0)),(Z19/Z$4*100),"")</f>
        <v/>
      </c>
      <c r="AB19" s="19">
        <v>6.16</v>
      </c>
      <c r="AC19" s="4">
        <f>IF(AND((AB19&gt;0),(AB$4&gt;0)),(AB19/AB$4*100),"")</f>
        <v>38.189708617482957</v>
      </c>
      <c r="AD19" s="19">
        <v>4.8600000000000003</v>
      </c>
      <c r="AE19" s="4">
        <f t="shared" ref="AE19" si="173">IF(AND((AD19&gt;0),(AD$4&gt;0)),(AD19/AD$4*100),"")</f>
        <v>30.75949367088608</v>
      </c>
      <c r="AF19" s="19">
        <v>6.17</v>
      </c>
      <c r="AG19" s="4" t="str">
        <f t="shared" ref="AG19" si="174">IF(AND((AF19&gt;0),(AF$4&gt;0)),(AF19/AF$4*100),"")</f>
        <v/>
      </c>
      <c r="AH19" s="19">
        <v>5.2</v>
      </c>
      <c r="AI19" s="4">
        <f t="shared" ref="AI19" si="175">IF(AND((AH19&gt;0),(AH$4&gt;0)),(AH19/AH$4*100),"")</f>
        <v>34.210526315789473</v>
      </c>
      <c r="AJ19" s="19"/>
      <c r="AK19" s="4" t="str">
        <f t="shared" ref="AK19" si="176">IF(AND((AJ19&gt;0),(AJ$4&gt;0)),(AJ19/AJ$4*100),"")</f>
        <v/>
      </c>
      <c r="AL19" s="19"/>
      <c r="AM19" s="4" t="str">
        <f t="shared" ref="AM19" si="177">IF(AND((AL19&gt;0),(AL$4&gt;0)),(AL19/AL$4*100),"")</f>
        <v/>
      </c>
      <c r="AN19" s="19"/>
      <c r="AO19" s="4" t="str">
        <f t="shared" ref="AO19" si="178">IF(AND((AN19&gt;0),(AN$4&gt;0)),(AN19/AN$4*100),"")</f>
        <v/>
      </c>
      <c r="AP19" s="19"/>
      <c r="AQ19" s="4" t="str">
        <f t="shared" ref="AQ19" si="179">IF(AND((AP19&gt;0),(AP$4&gt;0)),(AP19/AP$4*100),"")</f>
        <v/>
      </c>
      <c r="AR19" s="19"/>
      <c r="AS19" s="4" t="str">
        <f t="shared" ref="AS19" si="180">IF(AND((AR19&gt;0),(AR$4&gt;0)),(AR19/AR$4*100),"")</f>
        <v/>
      </c>
      <c r="AT19" s="19"/>
      <c r="AU19" s="4" t="str">
        <f t="shared" ref="AU19" si="181">IF(AND((AT19&gt;0),(AT$4&gt;0)),(AT19/AT$4*100),"")</f>
        <v/>
      </c>
      <c r="AV19" s="19"/>
      <c r="AW19" s="4" t="str">
        <f t="shared" ref="AW19" si="182">IF(AND((AV19&gt;0),(AV$4&gt;0)),(AV19/AV$4*100),"")</f>
        <v/>
      </c>
      <c r="AX19" s="19"/>
      <c r="AY19" s="4" t="str">
        <f t="shared" ref="AY19" si="183">IF(AND((AX19&gt;0),(AX$4&gt;0)),(AX19/AX$4*100),"")</f>
        <v/>
      </c>
      <c r="AZ19" s="19"/>
      <c r="BA19" s="4" t="str">
        <f t="shared" ref="BA19" si="184">IF(AND((AZ19&gt;0),(AZ$4&gt;0)),(AZ19/AZ$4*100),"")</f>
        <v/>
      </c>
      <c r="BB19" s="19"/>
      <c r="BC19" s="4" t="str">
        <f t="shared" ref="BC19" si="185">IF(AND((BB19&gt;0),(BB$4&gt;0)),(BB19/BB$4*100),"")</f>
        <v/>
      </c>
      <c r="BD19" s="19"/>
      <c r="BE19" s="4" t="str">
        <f t="shared" ref="BE19" si="186">IF(AND((BD19&gt;0),(BD$4&gt;0)),(BD19/BD$4*100),"")</f>
        <v/>
      </c>
      <c r="BF19" s="19"/>
      <c r="BG19" s="4" t="str">
        <f t="shared" ref="BG19" si="187">IF(AND((BF19&gt;0),(BF$4&gt;0)),(BF19/BF$4*100),"")</f>
        <v/>
      </c>
      <c r="BH19" s="19"/>
      <c r="BI19" s="4" t="str">
        <f t="shared" ref="BI19" si="188">IF(AND((BH19&gt;0),(BH$4&gt;0)),(BH19/BH$4*100),"")</f>
        <v/>
      </c>
      <c r="BK19" s="46" t="s">
        <v>22</v>
      </c>
      <c r="BL19" s="30">
        <f t="shared" si="16"/>
        <v>13</v>
      </c>
      <c r="BM19" s="31">
        <f>IF(SUM(B19,D19,F19,H19,J19,L19,N19,P19,R19,T19,V19,X19,Z19,AB19,AD19,AF19,AH19,AJ19,AL19,AN19,AP19,AR19,AT19,AV19,AX19,AZ19,BB19,BD19,BF19,BH19)&gt;0,MIN(B19,D19,F19,H19,J19,L19,N19,P19,R19,T19,V19,X19,Z19,AB19,AD19,AF19,AH19,AJ19,AL19,AN19,AP19,AR19,AT19,AV19,AX19,AZ19,BB19,BD19,BF19,BH19),"")</f>
        <v>4.8600000000000003</v>
      </c>
      <c r="BN19" s="32" t="str">
        <f t="shared" si="17"/>
        <v>–</v>
      </c>
      <c r="BO19" s="33">
        <f>IF(SUM(B19,D19,F19,H19,J19,L19,N19,P19,R19,T19,V19,X19,Z19,AB19,AD19,AF19,AH19,AJ19,AL19,AN19,AP19,AR19,AT19,AV19,AX19,AZ19,BB19,BD19,BF19,BH19)&gt;0,MAX(B19,D19,F19,H19,J19,L19,N19,P19,R19,T19,V19,X19,Z19,AB19,AD19,AF19,AH19,AJ19,AL19,AN19,AP19,AR19,AT19,AV19,AX19,AZ19,BB19,BD19,BF19,BH19),"")</f>
        <v>6.17</v>
      </c>
      <c r="BP19" s="34">
        <f t="shared" si="18"/>
        <v>30.746619635508527</v>
      </c>
      <c r="BQ19" s="35" t="str">
        <f t="shared" si="39"/>
        <v>–</v>
      </c>
      <c r="BR19" s="36">
        <f t="shared" si="19"/>
        <v>38.385826771653541</v>
      </c>
      <c r="BS19" s="37">
        <f>IF(SUM(B19,D19,F19,H19,J19,L19,N19,P19,R19,T19,V19,X19,Z19,AB19,AD19,AF19,AH19,AJ19,AL19,AN19,AP19,AR19,AT19,AV19,AX19,AZ19,BB19,BD19,BF19,BH19)&gt;0,AVERAGE(B19,D19,F19,H19,J19,L19,N19,P19,R19,T19,V19,X19,Z19,AB19,AD19,AF19,AH19,AJ19,AL19,AN19,AP19,AR19,AT19,AV19,AX19,AZ19,BB19,BD19,BF19,BH19),"?")</f>
        <v>5.3938461538461544</v>
      </c>
      <c r="BT19" s="38">
        <f t="shared" si="41"/>
        <v>33.322988853409804</v>
      </c>
      <c r="BU19" s="32">
        <f>IF(COUNT(B19,D19,F19,H19,J19,L19,N19,P19,R19,T19,V19,X19,Z19,AB19,AD19,AF19,AH19,AJ19,AL19,AN19,AP19,AR19,AT19,AV19,AX19,AZ19,BB19,BD19,BF19,BH19)&gt;1,STDEV(B19,D19,F19,H19,J19,L19,N19,P19,R19,T19,V19,X19,Z19,AB19,AD19,AF19,AH19,AJ19,AL19,AN19,AP19,AR19,AT19,AV19,AX19,AZ19,BB19,BD19,BF19,BH19),"?")</f>
        <v>0.41179563016821952</v>
      </c>
      <c r="BV19" s="39">
        <f t="shared" si="43"/>
        <v>2.7117527883060779</v>
      </c>
      <c r="BW19" s="32">
        <f t="shared" si="20"/>
        <v>5.35</v>
      </c>
      <c r="BX19" s="35">
        <f t="shared" si="44"/>
        <v>32.170775706554423</v>
      </c>
    </row>
    <row r="20" spans="1:76" ht="12.75" customHeight="1" x14ac:dyDescent="0.2">
      <c r="A20" s="10" t="s">
        <v>51</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K20" s="46" t="s">
        <v>56</v>
      </c>
      <c r="BL20" s="30"/>
      <c r="BM20" s="31" t="str">
        <f>IF(SUM(B20,D20,F20,H20,J20,L20,N20,P20,R20,T20,V20,X20,Z20,AB20,AD20,AF20,AH20,AJ20,AL20,AN20,AP20,AR20,AT20,AV20,AX20,AZ20,BB20,BD20,BF20,BH20)&gt;0,MIN(B20,D20,F20,H20,J20,L20,N20,P20,R20,T20,V20,X20,Z20,AB20,AD20,AF20,AH20,AJ20,AL20,AN20,AP20,AR20,AT20,AV20,AX20,AZ20,BB20,BD20,BF20,BH20),"")</f>
        <v/>
      </c>
      <c r="BN20" s="32"/>
      <c r="BO20" s="33" t="str">
        <f>IF(SUM(B20,D20,F20,H20,J20,L20,N20,P20,R20,T20,V20,X20,Z20,AB20,AD20,AF20,AH20,AJ20,AL20,AN20,AP20,AR20,AT20,AV20,AX20,AZ20,BB20,BD20,BF20,BH20)&gt;0,MAX(B20,D20,F20,H20,J20,L20,N20,P20,R20,T20,V20,X20,Z20,AB20,AD20,AF20,AH20,AJ20,AL20,AN20,AP20,AR20,AT20,AV20,AX20,AZ20,BB20,BD20,BF20,BH20),"")</f>
        <v/>
      </c>
      <c r="BP20" s="34"/>
      <c r="BQ20" s="35"/>
      <c r="BR20" s="94"/>
      <c r="BS20" s="37"/>
      <c r="BT20" s="38"/>
      <c r="BU20" s="32"/>
      <c r="BV20" s="35"/>
      <c r="BW20" s="98"/>
      <c r="BX20" s="35"/>
    </row>
    <row r="21" spans="1:76" ht="12.75" customHeight="1" x14ac:dyDescent="0.2">
      <c r="A21" s="68" t="s">
        <v>52</v>
      </c>
      <c r="B21" s="96">
        <v>36.848072562358276</v>
      </c>
      <c r="C21" s="1" t="s">
        <v>3</v>
      </c>
      <c r="D21" s="11">
        <v>39.682539682539684</v>
      </c>
      <c r="E21" s="1" t="s">
        <v>3</v>
      </c>
      <c r="F21" s="11">
        <v>19.841269841269842</v>
      </c>
      <c r="G21" s="1" t="s">
        <v>3</v>
      </c>
      <c r="H21" s="11">
        <v>34.013605442176868</v>
      </c>
      <c r="I21" s="1" t="s">
        <v>3</v>
      </c>
      <c r="J21" s="11">
        <v>24.09297052154195</v>
      </c>
      <c r="K21" s="1" t="s">
        <v>3</v>
      </c>
      <c r="L21" s="11">
        <v>29.761904761904759</v>
      </c>
      <c r="M21" s="1" t="s">
        <v>3</v>
      </c>
      <c r="N21" s="11">
        <v>35.430839002267575</v>
      </c>
      <c r="O21" s="1" t="s">
        <v>3</v>
      </c>
      <c r="P21" s="11">
        <v>17.006802721088434</v>
      </c>
      <c r="Q21" s="1" t="s">
        <v>3</v>
      </c>
      <c r="R21" s="11">
        <v>32.596371882086167</v>
      </c>
      <c r="S21" s="1" t="s">
        <v>3</v>
      </c>
      <c r="T21" s="11">
        <v>22.675736961451246</v>
      </c>
      <c r="U21" s="1" t="s">
        <v>3</v>
      </c>
      <c r="V21" s="11">
        <v>25.510204081632651</v>
      </c>
      <c r="W21" s="1" t="s">
        <v>3</v>
      </c>
      <c r="X21" s="11">
        <v>25.510204081632651</v>
      </c>
      <c r="Y21" s="1" t="s">
        <v>3</v>
      </c>
      <c r="Z21" s="11">
        <v>26.927437641723355</v>
      </c>
      <c r="AA21" s="1" t="s">
        <v>3</v>
      </c>
      <c r="AB21" s="11">
        <v>29.761904761904759</v>
      </c>
      <c r="AC21" s="1" t="s">
        <v>3</v>
      </c>
      <c r="AD21" s="11">
        <v>24.09297052154195</v>
      </c>
      <c r="AE21" s="1" t="s">
        <v>3</v>
      </c>
      <c r="AF21" s="11">
        <v>36.848072562358276</v>
      </c>
      <c r="AG21" s="1" t="s">
        <v>3</v>
      </c>
      <c r="AH21" s="8"/>
      <c r="AI21" s="8"/>
      <c r="AJ21" s="8"/>
      <c r="AK21" s="4"/>
      <c r="AL21" s="19"/>
      <c r="AM21" s="4"/>
      <c r="AN21" s="19"/>
      <c r="AO21" s="4"/>
      <c r="AP21" s="19"/>
      <c r="AQ21" s="4"/>
      <c r="AR21" s="19"/>
      <c r="AS21" s="4"/>
      <c r="AT21" s="19"/>
      <c r="AU21" s="4"/>
      <c r="AV21" s="19"/>
      <c r="AW21" s="4"/>
      <c r="AX21" s="19"/>
      <c r="AY21" s="4"/>
      <c r="AZ21" s="19"/>
      <c r="BA21" s="4"/>
      <c r="BB21" s="19"/>
      <c r="BC21" s="4"/>
      <c r="BD21" s="19"/>
      <c r="BE21" s="4"/>
      <c r="BF21" s="19"/>
      <c r="BG21" s="4"/>
      <c r="BH21" s="19"/>
      <c r="BI21" s="4"/>
      <c r="BK21" s="99" t="s">
        <v>52</v>
      </c>
      <c r="BL21" s="30">
        <f>COUNT(B21,D21,F21,H21,J21,L21,N21,P21,R21,T21,V21,X21,Z21,AB21,AD21,AF21,juveniles!B21,juveniles!D21,AL21,AN21,AP21,AR21,AT21,AV21,AX21,AZ21,BB21,BD21,BF21,BH21)</f>
        <v>18</v>
      </c>
      <c r="BM21" s="21">
        <f>IF(SUM(B21,D21,F21,H21,J21,L21,N21,P21,R21,T21,V21,X21,Z21,AB21,AD21,AF21,juveniles!B21,juveniles!D21,AL21,AN21,AP21,AR21,AT21,AV21,AX21,AZ21,BB21,BD21,BF21,BH21)&gt;0,MIN(B21,D21,F21,H21,J21,L21,N21,P21,R21,T21,V21,X21,Z21,AB21,AD21,AF21,juveniles!B21,juveniles!D21,AL21,AN21,AP21,AR21,AT21,AV21,AX21,AZ21,BB21,BD21,BF21,BH21),"")</f>
        <v>17.006802721088434</v>
      </c>
      <c r="BN21" s="32" t="str">
        <f t="shared" ref="BN21:BN24" si="189">IF(COUNT(BM21)&gt;0,"–","?")</f>
        <v>–</v>
      </c>
      <c r="BO21" s="23">
        <f>IF(SUM(B21,D21,F21,H21,J21,L21,N21,P21,R21,T21,V21,X21,Z21,AB21,AD21,AF21,juveniles!B21,juveniles!D21,AL21,AN21,AP21,AR21,AT21,AV21,AX21,AZ21,BB21,BD21,BF21,BH21)&gt;0,MAX(B21,D21,F21,H21,J21,L21,N21,P21,R21,T21,V21,X21,Z21,AB21,AD21,AF21,juveniles!B21,juveniles!D21,AL21,AN21,AP21,AR21,AT21,AV21,AX21,AZ21,BB21,BD21,BF21,BH21),"")</f>
        <v>39.682539682539684</v>
      </c>
      <c r="BP21" s="34"/>
      <c r="BQ21" s="35" t="s">
        <v>3</v>
      </c>
      <c r="BR21" s="94"/>
      <c r="BS21" s="27">
        <f>IF(SUM(B21,D21,F21,H21,J21,L21,N21,P21,R21,T21,V21,X21,Z21,AB21,AD21,AF21,juveniles!B21,juveniles!D21,AL21,AN21,AP21,AR21,AT21,AV21,AX21,AZ21,BB21,BD21,BF21,BH21)&gt;0,AVERAGE(B21,D21,F21,H21,J21,L21,N21,P21,R21,T21,V21,X21,Z21,AB21,AD21,AF21,juveniles!B21,juveniles!D21,AL21,AN21,AP21,AR21,AT21,AV21,AX21,AZ21,BB21,BD21,BF21,BH21),"?")</f>
        <v>28.187200806248423</v>
      </c>
      <c r="BT21" s="38" t="s">
        <v>3</v>
      </c>
      <c r="BU21" s="32"/>
      <c r="BV21" s="35"/>
      <c r="BW21" s="98"/>
    </row>
    <row r="22" spans="1:76" ht="12.75" customHeight="1" x14ac:dyDescent="0.2">
      <c r="A22" s="68" t="s">
        <v>53</v>
      </c>
      <c r="B22" s="96">
        <v>42.517006802721085</v>
      </c>
      <c r="C22" s="1" t="s">
        <v>3</v>
      </c>
      <c r="D22" s="11">
        <v>35.430839002267575</v>
      </c>
      <c r="E22" s="1" t="s">
        <v>3</v>
      </c>
      <c r="F22" s="11">
        <v>28.344671201814059</v>
      </c>
      <c r="G22" s="1" t="s">
        <v>3</v>
      </c>
      <c r="H22" s="11">
        <v>32.596371882086167</v>
      </c>
      <c r="I22" s="1" t="s">
        <v>3</v>
      </c>
      <c r="J22" s="11">
        <v>31.179138321995463</v>
      </c>
      <c r="K22" s="1" t="s">
        <v>3</v>
      </c>
      <c r="L22" s="11">
        <v>32.596371882086167</v>
      </c>
      <c r="M22" s="1" t="s">
        <v>3</v>
      </c>
      <c r="N22" s="11">
        <v>34.013605442176868</v>
      </c>
      <c r="O22" s="1" t="s">
        <v>3</v>
      </c>
      <c r="P22" s="11">
        <v>9.9206349206349209</v>
      </c>
      <c r="Q22" s="1" t="s">
        <v>3</v>
      </c>
      <c r="R22" s="11">
        <v>35.430839002267575</v>
      </c>
      <c r="S22" s="1" t="s">
        <v>3</v>
      </c>
      <c r="T22" s="11">
        <v>7.0861678004535147</v>
      </c>
      <c r="U22" s="1" t="s">
        <v>3</v>
      </c>
      <c r="V22" s="11">
        <v>31.179138321995463</v>
      </c>
      <c r="W22" s="1" t="s">
        <v>3</v>
      </c>
      <c r="X22" s="11">
        <v>24.09297052154195</v>
      </c>
      <c r="Y22" s="1" t="s">
        <v>3</v>
      </c>
      <c r="Z22" s="11">
        <v>14.172335600907029</v>
      </c>
      <c r="AA22" s="1" t="s">
        <v>3</v>
      </c>
      <c r="AB22" s="11">
        <v>34.013605442176868</v>
      </c>
      <c r="AC22" s="1" t="s">
        <v>3</v>
      </c>
      <c r="AD22" s="11">
        <v>26.927437641723355</v>
      </c>
      <c r="AE22" s="1" t="s">
        <v>3</v>
      </c>
      <c r="AF22" s="11">
        <v>34.013605442176868</v>
      </c>
      <c r="AG22" s="1" t="s">
        <v>3</v>
      </c>
      <c r="AH22" s="8"/>
      <c r="AI22" s="8"/>
      <c r="AJ22" s="8"/>
      <c r="AK22" s="4"/>
      <c r="AL22" s="19"/>
      <c r="AM22" s="4"/>
      <c r="AN22" s="19"/>
      <c r="AO22" s="4"/>
      <c r="AP22" s="19"/>
      <c r="AQ22" s="4"/>
      <c r="AR22" s="19"/>
      <c r="AS22" s="4"/>
      <c r="AT22" s="19"/>
      <c r="AU22" s="4"/>
      <c r="AV22" s="19"/>
      <c r="AW22" s="4"/>
      <c r="AX22" s="19"/>
      <c r="AY22" s="4"/>
      <c r="AZ22" s="19"/>
      <c r="BA22" s="4"/>
      <c r="BB22" s="19"/>
      <c r="BC22" s="4"/>
      <c r="BD22" s="19"/>
      <c r="BE22" s="4"/>
      <c r="BF22" s="19"/>
      <c r="BG22" s="4"/>
      <c r="BH22" s="19"/>
      <c r="BI22" s="4"/>
      <c r="BK22" s="6" t="s">
        <v>53</v>
      </c>
      <c r="BL22" s="30">
        <f>COUNT(B22,D22,F22,H22,J22,L22,N22,P22,R22,T22,V22,X22,Z22,AB22,AD22,AF22,juveniles!B22,juveniles!D22,AL22,AN22,AP22,AR22,AT22,AV22,AX22,AZ22,BB22,BD22,BF22,BH22)</f>
        <v>18</v>
      </c>
      <c r="BM22" s="21">
        <f>IF(SUM(B22,D22,F22,H22,J22,L22,N22,P22,R22,T22,V22,X22,Z22,AB22,AD22,AF22,juveniles!B22,juveniles!D22,AL22,AN22,AP22,AR22,AT22,AV22,AX22,AZ22,BB22,BD22,BF22,BH22)&gt;0,MIN(B22,D22,F22,H22,J22,L22,N22,P22,R22,T22,V22,X22,Z22,AB22,AD22,AF22,juveniles!B22,juveniles!D22,AL22,AN22,AP22,AR22,AT22,AV22,AX22,AZ22,BB22,BD22,BF22,BH22),"")</f>
        <v>7.0861678004535147</v>
      </c>
      <c r="BN22" s="32" t="str">
        <f t="shared" si="189"/>
        <v>–</v>
      </c>
      <c r="BO22" s="23">
        <f>IF(SUM(B22,D22,F22,H22,J22,L22,N22,P22,R22,T22,V22,X22,Z22,AB22,AD22,AF22,juveniles!B22,juveniles!D22,AL22,AN22,AP22,AR22,AT22,AV22,AX22,AZ22,BB22,BD22,BF22,BH22)&gt;0,MAX(B22,D22,F22,H22,J22,L22,N22,P22,R22,T22,V22,X22,Z22,AB22,AD22,AF22,juveniles!B22,juveniles!D22,AL22,AN22,AP22,AR22,AT22,AV22,AX22,AZ22,BB22,BD22,BF22,BH22),"")</f>
        <v>42.517006802721085</v>
      </c>
      <c r="BP22" s="34"/>
      <c r="BQ22" s="35" t="s">
        <v>3</v>
      </c>
      <c r="BR22" s="94"/>
      <c r="BS22" s="27">
        <f>IF(SUM(B22,D22,F22,H22,J22,L22,N22,P22,R22,T22,V22,X22,Z22,AB22,AD22,AF22,juveniles!B22,juveniles!D22,AL22,AN22,AP22,AR22,AT22,AV22,AX22,AZ22,BB22,BD22,BF22,BH22)&gt;0,AVERAGE(B22,D22,F22,H22,J22,L22,N22,P22,R22,T22,V22,X22,Z22,AB22,AD22,AF22,juveniles!B22,juveniles!D22,AL22,AN22,AP22,AR22,AT22,AV22,AX22,AZ22,BB22,BD22,BF22,BH22),"?")</f>
        <v>27.478584026203073</v>
      </c>
      <c r="BT22" s="38" t="s">
        <v>3</v>
      </c>
      <c r="BU22" s="32"/>
      <c r="BV22" s="35"/>
      <c r="BW22" s="98"/>
    </row>
    <row r="23" spans="1:76" ht="12.75" customHeight="1" x14ac:dyDescent="0.2">
      <c r="A23" s="68" t="s">
        <v>54</v>
      </c>
      <c r="B23" s="96">
        <v>24.09297052154195</v>
      </c>
      <c r="C23" s="1" t="s">
        <v>3</v>
      </c>
      <c r="D23" s="11">
        <v>17.006802721088434</v>
      </c>
      <c r="E23" s="1" t="s">
        <v>3</v>
      </c>
      <c r="F23" s="11">
        <v>24.09297052154195</v>
      </c>
      <c r="G23" s="1" t="s">
        <v>3</v>
      </c>
      <c r="H23" s="11">
        <v>25.510204081632651</v>
      </c>
      <c r="I23" s="1" t="s">
        <v>3</v>
      </c>
      <c r="J23" s="11">
        <v>14.172335600907029</v>
      </c>
      <c r="K23" s="1" t="s">
        <v>3</v>
      </c>
      <c r="L23" s="11">
        <v>19.841269841269842</v>
      </c>
      <c r="M23" s="1" t="s">
        <v>3</v>
      </c>
      <c r="N23" s="11">
        <v>22.675736961451246</v>
      </c>
      <c r="O23" s="1" t="s">
        <v>3</v>
      </c>
      <c r="P23" s="11">
        <v>7.0861678004535147</v>
      </c>
      <c r="Q23" s="1" t="s">
        <v>3</v>
      </c>
      <c r="R23" s="11">
        <v>17.006802721088434</v>
      </c>
      <c r="S23" s="1" t="s">
        <v>3</v>
      </c>
      <c r="T23" s="11">
        <v>0</v>
      </c>
      <c r="U23" s="1" t="s">
        <v>3</v>
      </c>
      <c r="V23" s="11">
        <v>19.841269841269842</v>
      </c>
      <c r="W23" s="1" t="s">
        <v>3</v>
      </c>
      <c r="X23" s="11">
        <v>17.006802721088434</v>
      </c>
      <c r="Y23" s="1" t="s">
        <v>3</v>
      </c>
      <c r="Z23" s="11">
        <v>0</v>
      </c>
      <c r="AA23" s="1" t="s">
        <v>3</v>
      </c>
      <c r="AB23" s="11">
        <v>15.589569160997732</v>
      </c>
      <c r="AC23" s="1" t="s">
        <v>3</v>
      </c>
      <c r="AD23" s="11">
        <v>11.337868480725623</v>
      </c>
      <c r="AE23" s="1" t="s">
        <v>3</v>
      </c>
      <c r="AF23" s="11">
        <v>9.9206349206349209</v>
      </c>
      <c r="AG23" s="1" t="s">
        <v>3</v>
      </c>
      <c r="AH23" s="8"/>
      <c r="AI23" s="8"/>
      <c r="AJ23" s="8"/>
      <c r="AK23" s="4"/>
      <c r="AL23" s="19"/>
      <c r="AM23" s="4"/>
      <c r="AN23" s="19"/>
      <c r="AO23" s="4"/>
      <c r="AP23" s="19"/>
      <c r="AQ23" s="4"/>
      <c r="AR23" s="19"/>
      <c r="AS23" s="4"/>
      <c r="AT23" s="19"/>
      <c r="AU23" s="4"/>
      <c r="AV23" s="19"/>
      <c r="AW23" s="4"/>
      <c r="AX23" s="19"/>
      <c r="AY23" s="4"/>
      <c r="AZ23" s="19"/>
      <c r="BA23" s="4"/>
      <c r="BB23" s="19"/>
      <c r="BC23" s="4"/>
      <c r="BD23" s="19"/>
      <c r="BE23" s="4"/>
      <c r="BF23" s="19"/>
      <c r="BG23" s="4"/>
      <c r="BH23" s="19"/>
      <c r="BI23" s="4"/>
      <c r="BK23" s="6" t="s">
        <v>54</v>
      </c>
      <c r="BL23" s="30">
        <f>COUNT(B23,D23,F23,H23,J23,L23,N23,P23,R23,T23,V23,X23,Z23,AB23,AD23,AF23,juveniles!B23,juveniles!D23,AL23,AN23,AP23,AR23,AT23,AV23,AX23,AZ23,BB23,BD23,BF23,BH23)</f>
        <v>18</v>
      </c>
      <c r="BM23" s="21">
        <f>IF(SUM(B23,D23,F23,H23,J23,L23,N23,P23,R23,T23,V23,X23,Z23,AB23,AD23,AF23,juveniles!B23,juveniles!D23,AL23,AN23,AP23,AR23,AT23,AV23,AX23,AZ23,BB23,BD23,BF23,BH23)&gt;0,MIN(B23,D23,F23,H23,J23,L23,N23,P23,R23,T23,V23,X23,Z23,AB23,AD23,AF23,juveniles!B23,juveniles!D23,AL23,AN23,AP23,AR23,AT23,AV23,AX23,AZ23,BB23,BD23,BF23,BH23),"")</f>
        <v>0</v>
      </c>
      <c r="BN23" s="32" t="str">
        <f t="shared" si="189"/>
        <v>–</v>
      </c>
      <c r="BO23" s="23">
        <f>IF(SUM(B23,D23,F23,H23,J23,L23,N23,P23,R23,T23,V23,X23,Z23,AB23,AD23,AF23,juveniles!B23,juveniles!D23,AL23,AN23,AP23,AR23,AT23,AV23,AX23,AZ23,BB23,BD23,BF23,BH23)&gt;0,MAX(B23,D23,F23,H23,J23,L23,N23,P23,R23,T23,V23,X23,Z23,AB23,AD23,AF23,juveniles!B23,juveniles!D23,AL23,AN23,AP23,AR23,AT23,AV23,AX23,AZ23,BB23,BD23,BF23,BH23),"")</f>
        <v>25.510204081632651</v>
      </c>
      <c r="BP23" s="34"/>
      <c r="BQ23" s="35" t="s">
        <v>3</v>
      </c>
      <c r="BR23" s="94"/>
      <c r="BS23" s="27">
        <f>IF(SUM(B23,D23,F23,H23,J23,L23,N23,P23,R23,T23,V23,X23,Z23,AB23,AD23,AF23,juveniles!B23,juveniles!D23,AL23,AN23,AP23,AR23,AT23,AV23,AX23,AZ23,BB23,BD23,BF23,BH23)&gt;0,AVERAGE(B23,D23,F23,H23,J23,L23,N23,P23,R23,T23,V23,X23,Z23,AB23,AD23,AF23,juveniles!B23,juveniles!D23,AL23,AN23,AP23,AR23,AT23,AV23,AX23,AZ23,BB23,BD23,BF23,BH23),"?")</f>
        <v>14.959687578735197</v>
      </c>
      <c r="BT23" s="38" t="s">
        <v>3</v>
      </c>
      <c r="BU23" s="32"/>
      <c r="BV23" s="35"/>
      <c r="BW23" s="98"/>
    </row>
    <row r="24" spans="1:76" ht="12.75" customHeight="1" x14ac:dyDescent="0.2">
      <c r="A24" s="68" t="s">
        <v>55</v>
      </c>
      <c r="B24" s="96">
        <v>22.675736961451246</v>
      </c>
      <c r="C24" s="1" t="s">
        <v>3</v>
      </c>
      <c r="D24" s="11">
        <v>21.258503401360542</v>
      </c>
      <c r="E24" s="1" t="s">
        <v>3</v>
      </c>
      <c r="F24" s="11">
        <v>12.755102040816325</v>
      </c>
      <c r="G24" s="1" t="s">
        <v>3</v>
      </c>
      <c r="H24" s="11">
        <v>12.755102040816325</v>
      </c>
      <c r="I24" s="1" t="s">
        <v>3</v>
      </c>
      <c r="J24" s="11">
        <v>15.589569160997732</v>
      </c>
      <c r="K24" s="1" t="s">
        <v>3</v>
      </c>
      <c r="L24" s="11">
        <v>15.589569160997732</v>
      </c>
      <c r="M24" s="1" t="s">
        <v>3</v>
      </c>
      <c r="N24" s="11">
        <v>19.841269841269842</v>
      </c>
      <c r="O24" s="1" t="s">
        <v>3</v>
      </c>
      <c r="P24" s="11">
        <v>9.9206349206349209</v>
      </c>
      <c r="Q24" s="1" t="s">
        <v>3</v>
      </c>
      <c r="R24" s="11">
        <v>12.755102040816325</v>
      </c>
      <c r="S24" s="1" t="s">
        <v>3</v>
      </c>
      <c r="T24" s="11">
        <v>2.8344671201814058</v>
      </c>
      <c r="U24" s="1" t="s">
        <v>3</v>
      </c>
      <c r="V24" s="11">
        <v>11.337868480725623</v>
      </c>
      <c r="W24" s="1" t="s">
        <v>3</v>
      </c>
      <c r="X24" s="11">
        <v>14.172335600907029</v>
      </c>
      <c r="Y24" s="1" t="s">
        <v>3</v>
      </c>
      <c r="Z24" s="11">
        <v>7.0861678004535147</v>
      </c>
      <c r="AA24" s="1" t="s">
        <v>3</v>
      </c>
      <c r="AB24" s="11">
        <v>7.0861678004535147</v>
      </c>
      <c r="AC24" s="1" t="s">
        <v>3</v>
      </c>
      <c r="AD24" s="11">
        <v>8.5034013605442169</v>
      </c>
      <c r="AE24" s="1" t="s">
        <v>3</v>
      </c>
      <c r="AF24" s="11">
        <v>8.5034013605442169</v>
      </c>
      <c r="AG24" s="1" t="s">
        <v>3</v>
      </c>
      <c r="AH24" s="8"/>
      <c r="AI24" s="8"/>
      <c r="AJ24" s="8"/>
      <c r="AK24" s="4"/>
      <c r="AL24" s="19"/>
      <c r="AM24" s="4"/>
      <c r="AN24" s="19"/>
      <c r="AO24" s="4"/>
      <c r="AP24" s="19"/>
      <c r="AQ24" s="4"/>
      <c r="AR24" s="19"/>
      <c r="AS24" s="4"/>
      <c r="AT24" s="19"/>
      <c r="AU24" s="4"/>
      <c r="AV24" s="19"/>
      <c r="AW24" s="4"/>
      <c r="AX24" s="19"/>
      <c r="AY24" s="4"/>
      <c r="AZ24" s="19"/>
      <c r="BA24" s="4"/>
      <c r="BB24" s="19"/>
      <c r="BC24" s="4"/>
      <c r="BD24" s="19"/>
      <c r="BE24" s="4"/>
      <c r="BF24" s="19"/>
      <c r="BG24" s="4"/>
      <c r="BH24" s="19"/>
      <c r="BI24" s="4"/>
      <c r="BK24" s="6" t="s">
        <v>55</v>
      </c>
      <c r="BL24" s="30">
        <f>COUNT(B24,D24,F24,H24,J24,L24,N24,P24,R24,T24,V24,X24,Z24,AB24,AD24,AF24,juveniles!B24,juveniles!D24,AL24,AN24,AP24,AR24,AT24,AV24,AX24,AZ24,BB24,BD24,BF24,BH24)</f>
        <v>18</v>
      </c>
      <c r="BM24" s="21">
        <f>IF(SUM(B24,D24,F24,H24,J24,L24,N24,P24,R24,T24,V24,X24,Z24,AB24,AD24,AF24,juveniles!B24,juveniles!D24,AL24,AN24,AP24,AR24,AT24,AV24,AX24,AZ24,BB24,BD24,BF24,BH24)&gt;0,MIN(B24,D24,F24,H24,J24,L24,N24,P24,R24,T24,V24,X24,Z24,AB24,AD24,AF24,juveniles!B24,juveniles!D24,AL24,AN24,AP24,AR24,AT24,AV24,AX24,AZ24,BB24,BD24,BF24,BH24),"")</f>
        <v>0</v>
      </c>
      <c r="BN24" s="32" t="str">
        <f t="shared" si="189"/>
        <v>–</v>
      </c>
      <c r="BO24" s="23">
        <f>IF(SUM(B24,D24,F24,H24,J24,L24,N24,P24,R24,T24,V24,X24,Z24,AB24,AD24,AF24,juveniles!B24,juveniles!D24,AL24,AN24,AP24,AR24,AT24,AV24,AX24,AZ24,BB24,BD24,BF24,BH24)&gt;0,MAX(B24,D24,F24,H24,J24,L24,N24,P24,R24,T24,V24,X24,Z24,AB24,AD24,AF24,juveniles!B24,juveniles!D24,AL24,AN24,AP24,AR24,AT24,AV24,AX24,AZ24,BB24,BD24,BF24,BH24),"")</f>
        <v>22.675736961451246</v>
      </c>
      <c r="BP24" s="34"/>
      <c r="BQ24" s="35" t="s">
        <v>3</v>
      </c>
      <c r="BR24" s="94"/>
      <c r="BS24" s="27">
        <f>IF(SUM(B24,D24,F24,H24,J24,L24,N24,P24,R24,T24,V24,X24,Z24,AB24,AD24,AF24,juveniles!B24,juveniles!D24,AL24,AN24,AP24,AR24,AT24,AV24,AX24,AZ24,BB24,BD24,BF24,BH24)&gt;0,AVERAGE(B24,D24,F24,H24,J24,L24,N24,P24,R24,T24,V24,X24,Z24,AB24,AD24,AF24,juveniles!B24,juveniles!D24,AL24,AN24,AP24,AR24,AT24,AV24,AX24,AZ24,BB24,BD24,BF24,BH24),"?")</f>
        <v>11.967750062988157</v>
      </c>
      <c r="BT24" s="38" t="s">
        <v>3</v>
      </c>
      <c r="BU24" s="32"/>
      <c r="BV24" s="35"/>
      <c r="BW24" s="98"/>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sheetPr>
  <dimension ref="A1:BW2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9</v>
      </c>
      <c r="B1" s="106">
        <v>1</v>
      </c>
      <c r="C1" s="106"/>
      <c r="D1" s="106">
        <v>2</v>
      </c>
      <c r="E1" s="106"/>
      <c r="F1" s="106">
        <v>3</v>
      </c>
      <c r="G1" s="106"/>
      <c r="H1" s="106">
        <v>4</v>
      </c>
      <c r="I1" s="106"/>
      <c r="J1" s="106">
        <v>5</v>
      </c>
      <c r="K1" s="106"/>
      <c r="L1" s="106">
        <v>6</v>
      </c>
      <c r="M1" s="106"/>
      <c r="N1" s="106">
        <v>7</v>
      </c>
      <c r="O1" s="106"/>
      <c r="P1" s="106">
        <v>8</v>
      </c>
      <c r="Q1" s="106"/>
      <c r="R1" s="106">
        <v>9</v>
      </c>
      <c r="S1" s="106"/>
      <c r="T1" s="106">
        <v>10</v>
      </c>
      <c r="U1" s="106"/>
      <c r="V1" s="106">
        <v>11</v>
      </c>
      <c r="W1" s="106"/>
      <c r="X1" s="105">
        <v>12</v>
      </c>
      <c r="Y1" s="105"/>
      <c r="Z1" s="105">
        <v>13</v>
      </c>
      <c r="AA1" s="105"/>
      <c r="AB1" s="105">
        <v>14</v>
      </c>
      <c r="AC1" s="105"/>
      <c r="AD1" s="105">
        <v>15</v>
      </c>
      <c r="AE1" s="105"/>
      <c r="AF1" s="105">
        <v>16</v>
      </c>
      <c r="AG1" s="105"/>
      <c r="AH1" s="105">
        <v>17</v>
      </c>
      <c r="AI1" s="105"/>
      <c r="AJ1" s="105">
        <v>18</v>
      </c>
      <c r="AK1" s="105"/>
      <c r="AL1" s="105">
        <v>19</v>
      </c>
      <c r="AM1" s="105"/>
      <c r="AN1" s="105">
        <v>20</v>
      </c>
      <c r="AO1" s="105"/>
      <c r="AP1" s="105">
        <v>21</v>
      </c>
      <c r="AQ1" s="105"/>
      <c r="AR1" s="105">
        <v>22</v>
      </c>
      <c r="AS1" s="105"/>
      <c r="AT1" s="105">
        <v>23</v>
      </c>
      <c r="AU1" s="105"/>
      <c r="AV1" s="105">
        <v>24</v>
      </c>
      <c r="AW1" s="105"/>
      <c r="AX1" s="105">
        <v>25</v>
      </c>
      <c r="AY1" s="105"/>
      <c r="AZ1" s="105">
        <v>26</v>
      </c>
      <c r="BA1" s="105"/>
      <c r="BB1" s="105">
        <v>27</v>
      </c>
      <c r="BC1" s="105"/>
      <c r="BD1" s="105">
        <v>28</v>
      </c>
      <c r="BE1" s="105"/>
      <c r="BF1" s="105">
        <v>29</v>
      </c>
      <c r="BG1" s="105"/>
      <c r="BH1" s="105">
        <v>30</v>
      </c>
      <c r="BI1" s="105"/>
      <c r="BK1" s="107" t="s">
        <v>7</v>
      </c>
      <c r="BL1" s="109" t="s">
        <v>2</v>
      </c>
      <c r="BM1" s="111" t="s">
        <v>8</v>
      </c>
      <c r="BN1" s="111"/>
      <c r="BO1" s="111"/>
      <c r="BP1" s="111"/>
      <c r="BQ1" s="111"/>
      <c r="BR1" s="112"/>
      <c r="BS1" s="111" t="s">
        <v>0</v>
      </c>
      <c r="BT1" s="112"/>
      <c r="BU1" s="111" t="s">
        <v>1</v>
      </c>
      <c r="BV1" s="113"/>
    </row>
    <row r="2" spans="1:74" ht="12.75" customHeight="1" x14ac:dyDescent="0.2">
      <c r="A2" s="7" t="s">
        <v>7</v>
      </c>
      <c r="B2" s="8" t="s">
        <v>10</v>
      </c>
      <c r="C2" s="9" t="s">
        <v>24</v>
      </c>
      <c r="D2" s="8" t="s">
        <v>10</v>
      </c>
      <c r="E2" s="9" t="s">
        <v>24</v>
      </c>
      <c r="F2" s="8" t="s">
        <v>10</v>
      </c>
      <c r="G2" s="9" t="s">
        <v>24</v>
      </c>
      <c r="H2" s="8" t="s">
        <v>10</v>
      </c>
      <c r="I2" s="9" t="s">
        <v>24</v>
      </c>
      <c r="J2" s="8" t="s">
        <v>10</v>
      </c>
      <c r="K2" s="9" t="s">
        <v>24</v>
      </c>
      <c r="L2" s="8" t="s">
        <v>10</v>
      </c>
      <c r="M2" s="9" t="s">
        <v>24</v>
      </c>
      <c r="N2" s="8" t="s">
        <v>10</v>
      </c>
      <c r="O2" s="9" t="s">
        <v>24</v>
      </c>
      <c r="P2" s="8" t="s">
        <v>10</v>
      </c>
      <c r="Q2" s="9" t="s">
        <v>24</v>
      </c>
      <c r="R2" s="8" t="s">
        <v>10</v>
      </c>
      <c r="S2" s="9" t="s">
        <v>24</v>
      </c>
      <c r="T2" s="8" t="s">
        <v>10</v>
      </c>
      <c r="U2" s="9" t="s">
        <v>24</v>
      </c>
      <c r="V2" s="8" t="s">
        <v>10</v>
      </c>
      <c r="W2" s="9" t="s">
        <v>24</v>
      </c>
      <c r="X2" s="8" t="s">
        <v>10</v>
      </c>
      <c r="Y2" s="9" t="s">
        <v>24</v>
      </c>
      <c r="Z2" s="8" t="s">
        <v>10</v>
      </c>
      <c r="AA2" s="9" t="s">
        <v>24</v>
      </c>
      <c r="AB2" s="8" t="s">
        <v>10</v>
      </c>
      <c r="AC2" s="9" t="s">
        <v>24</v>
      </c>
      <c r="AD2" s="8" t="s">
        <v>10</v>
      </c>
      <c r="AE2" s="9" t="s">
        <v>24</v>
      </c>
      <c r="AF2" s="8" t="s">
        <v>10</v>
      </c>
      <c r="AG2" s="9" t="s">
        <v>24</v>
      </c>
      <c r="AH2" s="8" t="s">
        <v>10</v>
      </c>
      <c r="AI2" s="9" t="s">
        <v>24</v>
      </c>
      <c r="AJ2" s="8" t="s">
        <v>10</v>
      </c>
      <c r="AK2" s="9" t="s">
        <v>24</v>
      </c>
      <c r="AL2" s="8" t="s">
        <v>10</v>
      </c>
      <c r="AM2" s="9" t="s">
        <v>24</v>
      </c>
      <c r="AN2" s="8" t="s">
        <v>10</v>
      </c>
      <c r="AO2" s="9" t="s">
        <v>24</v>
      </c>
      <c r="AP2" s="8" t="s">
        <v>10</v>
      </c>
      <c r="AQ2" s="9" t="s">
        <v>24</v>
      </c>
      <c r="AR2" s="8" t="s">
        <v>10</v>
      </c>
      <c r="AS2" s="9" t="s">
        <v>24</v>
      </c>
      <c r="AT2" s="8" t="s">
        <v>10</v>
      </c>
      <c r="AU2" s="9" t="s">
        <v>24</v>
      </c>
      <c r="AV2" s="8" t="s">
        <v>10</v>
      </c>
      <c r="AW2" s="9" t="s">
        <v>24</v>
      </c>
      <c r="AX2" s="8" t="s">
        <v>10</v>
      </c>
      <c r="AY2" s="9" t="s">
        <v>24</v>
      </c>
      <c r="AZ2" s="8" t="s">
        <v>10</v>
      </c>
      <c r="BA2" s="9" t="s">
        <v>24</v>
      </c>
      <c r="BB2" s="8" t="s">
        <v>10</v>
      </c>
      <c r="BC2" s="9" t="s">
        <v>24</v>
      </c>
      <c r="BD2" s="8" t="s">
        <v>10</v>
      </c>
      <c r="BE2" s="9" t="s">
        <v>24</v>
      </c>
      <c r="BF2" s="8" t="s">
        <v>10</v>
      </c>
      <c r="BG2" s="9" t="s">
        <v>24</v>
      </c>
      <c r="BH2" s="8" t="s">
        <v>10</v>
      </c>
      <c r="BI2" s="9" t="s">
        <v>24</v>
      </c>
      <c r="BK2" s="108"/>
      <c r="BL2" s="110"/>
      <c r="BM2" s="114" t="s">
        <v>10</v>
      </c>
      <c r="BN2" s="114"/>
      <c r="BO2" s="114"/>
      <c r="BP2" s="115" t="s">
        <v>24</v>
      </c>
      <c r="BQ2" s="115"/>
      <c r="BR2" s="116"/>
      <c r="BS2" s="75" t="s">
        <v>10</v>
      </c>
      <c r="BT2" s="76" t="s">
        <v>24</v>
      </c>
      <c r="BU2" s="75" t="s">
        <v>10</v>
      </c>
      <c r="BV2" s="49" t="s">
        <v>24</v>
      </c>
    </row>
    <row r="3" spans="1:74" ht="12.75" customHeight="1" x14ac:dyDescent="0.2">
      <c r="A3" s="10" t="s">
        <v>4</v>
      </c>
      <c r="B3" s="11">
        <v>100.63</v>
      </c>
      <c r="C3" s="1">
        <f>IF(AND((B3&gt;0),(B$4&gt;0)),(B3/B$4*100),"")</f>
        <v>627.36907730673317</v>
      </c>
      <c r="D3" s="11">
        <v>72.92</v>
      </c>
      <c r="E3" s="1">
        <f>IF(AND((D3&gt;0),(D$4&gt;0)),(D3/D$4*100),"")</f>
        <v>605.64784053156154</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72.92</v>
      </c>
      <c r="BN3" s="22" t="str">
        <f>IF(COUNT(BM3)&gt;0,"–","?")</f>
        <v>–</v>
      </c>
      <c r="BO3" s="23">
        <f>IF(SUM(B3,D3,F3,H3,J3,L3,N3,P3,R3,T3,V3,X3,Z3,AB3,AD3,AF3,AH3,AJ3,AL3,AN3,AP3,AR3,AT3,AV3,AX3,AZ3,BB3,BD3,BF3,BH3)&gt;0,MAX(B3,D3,F3,H3,J3,L3,N3,P3,R3,T3,V3,X3,Z3,AB3,AD3,AF3,AH3,AJ3,AL3,AN3,AP3,AR3,AT3,AV3,AX3,AZ3,BB3,BD3,BF3,BH3),"")</f>
        <v>100.63</v>
      </c>
      <c r="BP3" s="24">
        <f>IF(SUM(C3,E3,G3,I3,K3,M3,O3,Q3,S3,U3,W3,Y3,AA3,AC3,AE3,AG3,AI3,AK3,AM3,AO3,AQ3,AS3,AU3,AW3,AY3,BA3,BC3,BE3,BG3,BI3)&gt;0,MIN(C3,E3,G3,I3,K3,M3,O3,Q3,S3,U3,W3,Y3,AA3,AC3,AE3,AG3,AI3,AK3,AM3,AO3,AQ3,AS3,AU3,AW3,AY3,BA3,BC3,BE3,BG3,BI3),"")</f>
        <v>605.64784053156154</v>
      </c>
      <c r="BQ3" s="25" t="str">
        <f>IF(COUNT(BP3)&gt;0,"–","?")</f>
        <v>–</v>
      </c>
      <c r="BR3" s="26">
        <f>IF(SUM(C3,E3,G3,I3,K3,M3,O3,Q3,S3,U3,W3,Y3,AA3,AC3,AE3,AG3,AI3,AK3,AM3,AO3,AQ3,AS3,AU3,AW3,AY3,BA3,BC3,BE3,BG3,BI3)&gt;0,MAX(C3,E3,G3,I3,K3,M3,O3,Q3,S3,U3,W3,Y3,AA3,AC3,AE3,AG3,AI3,AK3,AM3,AO3,AQ3,AS3,AU3,AW3,AY3,BA3,BC3,BE3,BG3,BI3),"")</f>
        <v>627.36907730673317</v>
      </c>
      <c r="BS3" s="27">
        <f>IF(SUM(B3,D3,F3,H3,J3,L3,N3,P3,R3,T3,V3,X3,Z3,AB3,AD3,AF3,AH3,AJ3,AL3,AN3,AP3,AR3,AT3,AV3,AX3,AZ3,BB3,BD3,BF3,BH3)&gt;0,AVERAGE(B3,D3,F3,H3,J3,L3,N3,P3,R3,T3,V3,X3,Z3,AB3,AD3,AF3,AH3,AJ3,AL3,AN3,AP3,AR3,AT3,AV3,AX3,AZ3,BB3,BD3,BF3,BH3),"?")</f>
        <v>86.775000000000006</v>
      </c>
      <c r="BT3" s="28">
        <f>IF(SUM(C3,E3,G3,I3,K3,M3,O3,Q3,S3,U3,W3,Y3,AA3,AC3,AE3,AG3,AI3,AK3,AM3,AO3,AQ3,AS3,AU3,AW3,AY3,BA3,BC3,BE3,BG3,BI3)&gt;0,AVERAGE(C3,E3,G3,I3,K3,M3,O3,Q3,S3,U3,W3,Y3,AA3,AC3,AE3,AG3,AI3,AK3,AM3,AO3,AQ3,AS3,AU3,AW3,AY3,BA3,BC3,BE3,BG3,BI3),"?")</f>
        <v>616.50845891914742</v>
      </c>
      <c r="BU3" s="22">
        <f>IF(COUNT(B3,D3,F3,H3,J3,L3,N3,P3,R3,T3,V3,X3,Z3,AB3,AD3,AF3,AH3,AJ3,AL3,AN3,AP3,AR3,AT3,AV3,AX3,AZ3,BB3,BD3,BF3,BH3)&gt;1,STDEV(B3,D3,F3,H3,J3,L3,N3,P3,R3,T3,V3,X3,Z3,AB3,AD3,AF3,AH3,AJ3,AL3,AN3,AP3,AR3,AT3,AV3,AX3,AZ3,BB3,BD3,BF3,BH3),"?")</f>
        <v>19.593928906679164</v>
      </c>
      <c r="BV3" s="29">
        <f>IF(COUNT(C3,E3,G3,I3,K3,M3,O3,Q3,S3,U3,W3,Y3,AA3,AC3,AE3,AG3,AI3,AK3,AM3,AO3,AQ3,AS3,AU3,AW3,AY3,BA3,BC3,BE3,BG3,BI3)&gt;1,STDEV(C3,E3,G3,I3,K3,M3,O3,Q3,S3,U3,W3,Y3,AA3,AC3,AE3,AG3,AI3,AK3,AM3,AO3,AQ3,AS3,AU3,AW3,AY3,BA3,BC3,BE3,BG3,BI3),"?")</f>
        <v>15.359233819482478</v>
      </c>
    </row>
    <row r="4" spans="1:74" ht="12.75" customHeight="1" x14ac:dyDescent="0.2">
      <c r="A4" s="13" t="s">
        <v>21</v>
      </c>
      <c r="B4" s="14">
        <v>16.04</v>
      </c>
      <c r="C4" s="2" t="s">
        <v>3</v>
      </c>
      <c r="D4" s="14">
        <v>12.04</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21</v>
      </c>
      <c r="BL4" s="30">
        <f t="shared" ref="BL4:BL19" si="16">COUNT(B4,D4,F4,H4,J4,L4,N4,P4,R4,T4,V4,X4,Z4,AB4,AD4,AF4,AH4,AJ4,AL4,AN4,AP4,AR4,AT4,AV4,AX4,AZ4,BB4,BD4,BF4,BH4)</f>
        <v>2</v>
      </c>
      <c r="BM4" s="31">
        <f t="shared" ref="BM4:BM24" si="17">IF(SUM(B4,D4,F4,H4,J4,L4,N4,P4,R4,T4,V4,X4,Z4,AB4,AD4,AF4,AH4,AJ4,AL4,AN4,AP4,AR4,AT4,AV4,AX4,AZ4,BB4,BD4,BF4,BH4)&gt;0,MIN(B4,D4,F4,H4,J4,L4,N4,P4,R4,T4,V4,X4,Z4,AB4,AD4,AF4,AH4,AJ4,AL4,AN4,AP4,AR4,AT4,AV4,AX4,AZ4,BB4,BD4,BF4,BH4),"")</f>
        <v>12.04</v>
      </c>
      <c r="BN4" s="32" t="str">
        <f t="shared" ref="BN4:BN19" si="18">IF(COUNT(BM4)&gt;0,"–","?")</f>
        <v>–</v>
      </c>
      <c r="BO4" s="33">
        <f t="shared" ref="BO4:BO24" si="19">IF(SUM(B4,D4,F4,H4,J4,L4,N4,P4,R4,T4,V4,X4,Z4,AB4,AD4,AF4,AH4,AJ4,AL4,AN4,AP4,AR4,AT4,AV4,AX4,AZ4,BB4,BD4,BF4,BH4)&gt;0,MAX(B4,D4,F4,H4,J4,L4,N4,P4,R4,T4,V4,X4,Z4,AB4,AD4,AF4,AH4,AJ4,AL4,AN4,AP4,AR4,AT4,AV4,AX4,AZ4,BB4,BD4,BF4,BH4),"")</f>
        <v>16.04</v>
      </c>
      <c r="BP4" s="34" t="str">
        <f t="shared" ref="BP4:BP19" si="20">IF(SUM(C4,E4,G4,I4,K4,M4,O4,Q4,S4,U4,W4,Y4,AA4,AC4,AE4,AG4,AI4,AK4,AM4,AO4,AQ4,AS4,AU4,AW4,AY4,BA4,BC4,BE4,BG4,BI4)&gt;0,MIN(C4,E4,G4,I4,K4,M4,O4,Q4,S4,U4,W4,Y4,AA4,AC4,AE4,AG4,AI4,AK4,AM4,AO4,AQ4,AS4,AU4,AW4,AY4,BA4,BC4,BE4,BG4,BI4),"")</f>
        <v/>
      </c>
      <c r="BQ4" s="6" t="s">
        <v>3</v>
      </c>
      <c r="BR4" s="36" t="str">
        <f t="shared" ref="BR4:BR19" si="21">IF(SUM(C4,E4,G4,I4,K4,M4,O4,Q4,S4,U4,W4,Y4,AA4,AC4,AE4,AG4,AI4,AK4,AM4,AO4,AQ4,AS4,AU4,AW4,AY4,BA4,BC4,BE4,BG4,BI4)&gt;0,MAX(C4,E4,G4,I4,K4,M4,O4,Q4,S4,U4,W4,Y4,AA4,AC4,AE4,AG4,AI4,AK4,AM4,AO4,AQ4,AS4,AU4,AW4,AY4,BA4,BC4,BE4,BG4,BI4),"")</f>
        <v/>
      </c>
      <c r="BS4" s="37">
        <f t="shared" ref="BS4:BT20" si="22">IF(SUM(B4,D4,F4,H4,J4,L4,N4,P4,R4,T4,V4,X4,Z4,AB4,AD4,AF4,AH4,AJ4,AL4,AN4,AP4,AR4,AT4,AV4,AX4,AZ4,BB4,BD4,BF4,BH4)&gt;0,AVERAGE(B4,D4,F4,H4,J4,L4,N4,P4,R4,T4,V4,X4,Z4,AB4,AD4,AF4,AH4,AJ4,AL4,AN4,AP4,AR4,AT4,AV4,AX4,AZ4,BB4,BD4,BF4,BH4),"?")</f>
        <v>14.04</v>
      </c>
      <c r="BT4" s="38" t="s">
        <v>3</v>
      </c>
      <c r="BU4" s="32">
        <f t="shared" ref="BU4:BV19" si="23">IF(COUNT(B4,D4,F4,H4,J4,L4,N4,P4,R4,T4,V4,X4,Z4,AB4,AD4,AF4,AH4,AJ4,AL4,AN4,AP4,AR4,AT4,AV4,AX4,AZ4,BB4,BD4,BF4,BH4)&gt;1,STDEV(B4,D4,F4,H4,J4,L4,N4,P4,R4,T4,V4,X4,Z4,AB4,AD4,AF4,AH4,AJ4,AL4,AN4,AP4,AR4,AT4,AV4,AX4,AZ4,BB4,BD4,BF4,BH4),"?")</f>
        <v>2.8284271247461903</v>
      </c>
      <c r="BV4" s="39" t="s">
        <v>3</v>
      </c>
    </row>
    <row r="5" spans="1:74" ht="12.75" customHeight="1" x14ac:dyDescent="0.2">
      <c r="A5" s="16" t="s">
        <v>15</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15</v>
      </c>
      <c r="BL5" s="30"/>
      <c r="BM5" s="31"/>
      <c r="BN5" s="32"/>
      <c r="BO5" s="33"/>
      <c r="BP5" s="34"/>
      <c r="BQ5" s="35"/>
      <c r="BR5" s="36"/>
      <c r="BS5" s="37"/>
      <c r="BT5" s="38"/>
      <c r="BU5" s="32"/>
      <c r="BV5" s="39"/>
    </row>
    <row r="6" spans="1:74" ht="12.75" customHeight="1" x14ac:dyDescent="0.2">
      <c r="A6" s="10" t="s">
        <v>16</v>
      </c>
      <c r="B6" s="18">
        <v>4.7</v>
      </c>
      <c r="C6" s="4">
        <f>IF(AND((B6&gt;0),(B$4&gt;0)),(B6/B$4*100),"")</f>
        <v>29.301745635910226</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46" t="s">
        <v>16</v>
      </c>
      <c r="BL6" s="30">
        <f t="shared" si="16"/>
        <v>1</v>
      </c>
      <c r="BM6" s="31">
        <f t="shared" si="17"/>
        <v>4.7</v>
      </c>
      <c r="BN6" s="32" t="str">
        <f t="shared" si="18"/>
        <v>–</v>
      </c>
      <c r="BO6" s="33">
        <f t="shared" si="19"/>
        <v>4.7</v>
      </c>
      <c r="BP6" s="34">
        <f t="shared" si="20"/>
        <v>29.301745635910226</v>
      </c>
      <c r="BQ6" s="35" t="str">
        <f t="shared" ref="BQ6:BQ19" si="40">IF(COUNT(BP6)&gt;0,"–","?")</f>
        <v>–</v>
      </c>
      <c r="BR6" s="36">
        <f t="shared" si="21"/>
        <v>29.301745635910226</v>
      </c>
      <c r="BS6" s="37">
        <f t="shared" si="22"/>
        <v>4.7</v>
      </c>
      <c r="BT6" s="38">
        <f t="shared" si="22"/>
        <v>29.301745635910226</v>
      </c>
      <c r="BU6" s="32" t="str">
        <f t="shared" si="23"/>
        <v>?</v>
      </c>
      <c r="BV6" s="39" t="str">
        <f t="shared" si="23"/>
        <v>?</v>
      </c>
    </row>
    <row r="7" spans="1:74" ht="12.75" customHeight="1" x14ac:dyDescent="0.2">
      <c r="A7" s="10" t="s">
        <v>17</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46" t="s">
        <v>17</v>
      </c>
      <c r="BL7" s="30">
        <f t="shared" si="16"/>
        <v>0</v>
      </c>
      <c r="BM7" s="31" t="str">
        <f t="shared" si="17"/>
        <v/>
      </c>
      <c r="BN7" s="32" t="str">
        <f t="shared" si="18"/>
        <v>?</v>
      </c>
      <c r="BO7" s="33" t="str">
        <f t="shared" si="19"/>
        <v/>
      </c>
      <c r="BP7" s="34" t="str">
        <f t="shared" si="20"/>
        <v/>
      </c>
      <c r="BQ7" s="35" t="str">
        <f t="shared" si="40"/>
        <v>?</v>
      </c>
      <c r="BR7" s="36" t="str">
        <f t="shared" si="21"/>
        <v/>
      </c>
      <c r="BS7" s="37" t="str">
        <f t="shared" si="22"/>
        <v>?</v>
      </c>
      <c r="BT7" s="38" t="str">
        <f t="shared" si="22"/>
        <v>?</v>
      </c>
      <c r="BU7" s="32" t="str">
        <f t="shared" si="23"/>
        <v>?</v>
      </c>
      <c r="BV7" s="39" t="str">
        <f t="shared" si="23"/>
        <v>?</v>
      </c>
    </row>
    <row r="8" spans="1:74" ht="12.75" customHeight="1" x14ac:dyDescent="0.2">
      <c r="A8" s="10" t="s">
        <v>18</v>
      </c>
      <c r="B8" s="19">
        <v>8.08</v>
      </c>
      <c r="C8" s="4">
        <f>IF(AND((B8&gt;0),(B$4&gt;0)),(B8/B$4*100),"")</f>
        <v>50.374064837905244</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46" t="s">
        <v>18</v>
      </c>
      <c r="BL8" s="30">
        <f t="shared" si="16"/>
        <v>1</v>
      </c>
      <c r="BM8" s="31">
        <f t="shared" si="17"/>
        <v>8.08</v>
      </c>
      <c r="BN8" s="32" t="str">
        <f t="shared" si="18"/>
        <v>–</v>
      </c>
      <c r="BO8" s="33">
        <f t="shared" si="19"/>
        <v>8.08</v>
      </c>
      <c r="BP8" s="34">
        <f t="shared" si="20"/>
        <v>50.374064837905244</v>
      </c>
      <c r="BQ8" s="35" t="str">
        <f t="shared" si="40"/>
        <v>–</v>
      </c>
      <c r="BR8" s="36">
        <f t="shared" si="21"/>
        <v>50.374064837905244</v>
      </c>
      <c r="BS8" s="37">
        <f t="shared" si="22"/>
        <v>8.08</v>
      </c>
      <c r="BT8" s="38">
        <f t="shared" si="22"/>
        <v>50.374064837905244</v>
      </c>
      <c r="BU8" s="32" t="str">
        <f t="shared" si="23"/>
        <v>?</v>
      </c>
      <c r="BV8" s="39" t="str">
        <f t="shared" si="23"/>
        <v>?</v>
      </c>
    </row>
    <row r="9" spans="1:74" ht="12.75" customHeight="1" x14ac:dyDescent="0.2">
      <c r="A9" s="10" t="s">
        <v>20</v>
      </c>
      <c r="B9" s="19">
        <v>2.57</v>
      </c>
      <c r="C9" s="4">
        <f>IF(AND((B9&gt;0),(B$4&gt;0)),(B9/B$4*100),"")</f>
        <v>16.022443890274314</v>
      </c>
      <c r="D9" s="19">
        <v>1.61</v>
      </c>
      <c r="E9" s="4">
        <f>IF(AND((D9&gt;0),(D$4&gt;0)),(D9/D$4*100),"")</f>
        <v>13.372093023255815</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46" t="s">
        <v>20</v>
      </c>
      <c r="BL9" s="30">
        <f t="shared" si="16"/>
        <v>2</v>
      </c>
      <c r="BM9" s="31">
        <f t="shared" si="17"/>
        <v>1.61</v>
      </c>
      <c r="BN9" s="32" t="str">
        <f t="shared" si="18"/>
        <v>–</v>
      </c>
      <c r="BO9" s="33">
        <f t="shared" si="19"/>
        <v>2.57</v>
      </c>
      <c r="BP9" s="34">
        <f t="shared" si="20"/>
        <v>13.372093023255815</v>
      </c>
      <c r="BQ9" s="35" t="str">
        <f t="shared" si="40"/>
        <v>–</v>
      </c>
      <c r="BR9" s="36">
        <f t="shared" si="21"/>
        <v>16.022443890274314</v>
      </c>
      <c r="BS9" s="37">
        <f t="shared" si="22"/>
        <v>2.09</v>
      </c>
      <c r="BT9" s="38">
        <f t="shared" si="22"/>
        <v>14.697268456765064</v>
      </c>
      <c r="BU9" s="32">
        <f t="shared" si="23"/>
        <v>0.67882250993908622</v>
      </c>
      <c r="BV9" s="39">
        <f t="shared" si="23"/>
        <v>1.8740810705924265</v>
      </c>
    </row>
    <row r="10" spans="1:74" ht="12.75" customHeight="1" x14ac:dyDescent="0.2">
      <c r="A10" s="10" t="s">
        <v>19</v>
      </c>
      <c r="B10" s="19">
        <v>25.57</v>
      </c>
      <c r="C10" s="4">
        <f>IF(AND((B10&gt;0),(B$4&gt;0)),(B10/B$4*100),"")</f>
        <v>159.41396508728181</v>
      </c>
      <c r="D10" s="19">
        <v>20.149999999999999</v>
      </c>
      <c r="E10" s="4">
        <f>IF(AND((D10&gt;0),(D$4&gt;0)),(D10/D$4*100),"")</f>
        <v>167.35880398671097</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46" t="s">
        <v>19</v>
      </c>
      <c r="BL10" s="30">
        <f t="shared" si="16"/>
        <v>2</v>
      </c>
      <c r="BM10" s="31">
        <f t="shared" si="17"/>
        <v>20.149999999999999</v>
      </c>
      <c r="BN10" s="32" t="str">
        <f t="shared" si="18"/>
        <v>–</v>
      </c>
      <c r="BO10" s="33">
        <f t="shared" si="19"/>
        <v>25.57</v>
      </c>
      <c r="BP10" s="34">
        <f t="shared" si="20"/>
        <v>159.41396508728181</v>
      </c>
      <c r="BQ10" s="35" t="str">
        <f t="shared" si="40"/>
        <v>–</v>
      </c>
      <c r="BR10" s="36">
        <f t="shared" si="21"/>
        <v>167.35880398671097</v>
      </c>
      <c r="BS10" s="37">
        <f t="shared" si="22"/>
        <v>22.86</v>
      </c>
      <c r="BT10" s="38">
        <f t="shared" si="22"/>
        <v>163.38638453699639</v>
      </c>
      <c r="BU10" s="32">
        <f t="shared" si="23"/>
        <v>3.8325187540310943</v>
      </c>
      <c r="BV10" s="39">
        <f t="shared" si="23"/>
        <v>5.6178494612210246</v>
      </c>
    </row>
    <row r="11" spans="1:74" ht="12.75" customHeight="1" x14ac:dyDescent="0.2">
      <c r="A11" s="10" t="s">
        <v>23</v>
      </c>
      <c r="B11" s="54">
        <f>IF(AND((B10&gt;0),(B3&gt;0)),(B10/B3),"")</f>
        <v>0.25409917519626357</v>
      </c>
      <c r="C11" s="4" t="s">
        <v>3</v>
      </c>
      <c r="D11" s="54">
        <f>IF(AND((D10&gt;0),(D3&gt;0)),(D10/D3),"")</f>
        <v>0.27633022490400438</v>
      </c>
      <c r="E11" s="4" t="s">
        <v>3</v>
      </c>
      <c r="F11" s="54" t="str">
        <f>IF(AND((F10&gt;0),(F3&gt;0)),(F10/F3),"")</f>
        <v/>
      </c>
      <c r="G11" s="4" t="s">
        <v>3</v>
      </c>
      <c r="H11" s="54" t="str">
        <f>IF(AND((H10&gt;0),(H3&gt;0)),(H10/H3),"")</f>
        <v/>
      </c>
      <c r="I11" s="4" t="s">
        <v>3</v>
      </c>
      <c r="J11" s="54" t="str">
        <f>IF(AND((J10&gt;0),(J3&gt;0)),(J10/J3),"")</f>
        <v/>
      </c>
      <c r="K11" s="4" t="s">
        <v>3</v>
      </c>
      <c r="L11" s="54" t="str">
        <f>IF(AND((L10&gt;0),(L3&gt;0)),(L10/L3),"")</f>
        <v/>
      </c>
      <c r="M11" s="4" t="s">
        <v>3</v>
      </c>
      <c r="N11" s="54" t="str">
        <f>IF(AND((N10&gt;0),(N3&gt;0)),(N10/N3),"")</f>
        <v/>
      </c>
      <c r="O11" s="4" t="s">
        <v>3</v>
      </c>
      <c r="P11" s="54" t="str">
        <f>IF(AND((P10&gt;0),(P3&gt;0)),(P10/P3),"")</f>
        <v/>
      </c>
      <c r="Q11" s="4" t="s">
        <v>3</v>
      </c>
      <c r="R11" s="54" t="str">
        <f>IF(AND((R10&gt;0),(R3&gt;0)),(R10/R3),"")</f>
        <v/>
      </c>
      <c r="S11" s="4" t="s">
        <v>3</v>
      </c>
      <c r="T11" s="54" t="str">
        <f>IF(AND((T10&gt;0),(T3&gt;0)),(T10/T3),"")</f>
        <v/>
      </c>
      <c r="U11" s="4" t="s">
        <v>3</v>
      </c>
      <c r="V11" s="54" t="str">
        <f>IF(AND((V10&gt;0),(V3&gt;0)),(V10/V3),"")</f>
        <v/>
      </c>
      <c r="W11" s="4" t="s">
        <v>3</v>
      </c>
      <c r="X11" s="54" t="str">
        <f>IF(AND((X10&gt;0),(X3&gt;0)),(X10/X3),"")</f>
        <v/>
      </c>
      <c r="Y11" s="4" t="s">
        <v>3</v>
      </c>
      <c r="Z11" s="54" t="str">
        <f>IF(AND((Z10&gt;0),(Z3&gt;0)),(Z10/Z3),"")</f>
        <v/>
      </c>
      <c r="AA11" s="4" t="s">
        <v>3</v>
      </c>
      <c r="AB11" s="54" t="str">
        <f>IF(AND((AB10&gt;0),(AB3&gt;0)),(AB10/AB3),"")</f>
        <v/>
      </c>
      <c r="AC11" s="4" t="s">
        <v>3</v>
      </c>
      <c r="AD11" s="54" t="str">
        <f t="shared" ref="AD11" si="41">IF(AND((AD10&gt;0),(AD3&gt;0)),(AD10/AD3),"")</f>
        <v/>
      </c>
      <c r="AE11" s="4" t="s">
        <v>3</v>
      </c>
      <c r="AF11" s="54" t="str">
        <f t="shared" ref="AF11" si="42">IF(AND((AF10&gt;0),(AF3&gt;0)),(AF10/AF3),"")</f>
        <v/>
      </c>
      <c r="AG11" s="4" t="s">
        <v>3</v>
      </c>
      <c r="AH11" s="54" t="str">
        <f t="shared" ref="AH11" si="43">IF(AND((AH10&gt;0),(AH3&gt;0)),(AH10/AH3),"")</f>
        <v/>
      </c>
      <c r="AI11" s="4" t="s">
        <v>3</v>
      </c>
      <c r="AJ11" s="54" t="str">
        <f t="shared" ref="AJ11" si="44">IF(AND((AJ10&gt;0),(AJ3&gt;0)),(AJ10/AJ3),"")</f>
        <v/>
      </c>
      <c r="AK11" s="4" t="s">
        <v>3</v>
      </c>
      <c r="AL11" s="54" t="str">
        <f t="shared" ref="AL11" si="45">IF(AND((AL10&gt;0),(AL3&gt;0)),(AL10/AL3),"")</f>
        <v/>
      </c>
      <c r="AM11" s="4" t="s">
        <v>3</v>
      </c>
      <c r="AN11" s="54" t="str">
        <f t="shared" ref="AN11" si="46">IF(AND((AN10&gt;0),(AN3&gt;0)),(AN10/AN3),"")</f>
        <v/>
      </c>
      <c r="AO11" s="4" t="s">
        <v>3</v>
      </c>
      <c r="AP11" s="54" t="str">
        <f t="shared" ref="AP11" si="47">IF(AND((AP10&gt;0),(AP3&gt;0)),(AP10/AP3),"")</f>
        <v/>
      </c>
      <c r="AQ11" s="4" t="s">
        <v>3</v>
      </c>
      <c r="AR11" s="54" t="str">
        <f t="shared" ref="AR11" si="48">IF(AND((AR10&gt;0),(AR3&gt;0)),(AR10/AR3),"")</f>
        <v/>
      </c>
      <c r="AS11" s="4" t="s">
        <v>3</v>
      </c>
      <c r="AT11" s="54" t="str">
        <f t="shared" ref="AT11" si="49">IF(AND((AT10&gt;0),(AT3&gt;0)),(AT10/AT3),"")</f>
        <v/>
      </c>
      <c r="AU11" s="4" t="s">
        <v>3</v>
      </c>
      <c r="AV11" s="54" t="str">
        <f t="shared" ref="AV11" si="50">IF(AND((AV10&gt;0),(AV3&gt;0)),(AV10/AV3),"")</f>
        <v/>
      </c>
      <c r="AW11" s="4" t="s">
        <v>3</v>
      </c>
      <c r="AX11" s="54" t="str">
        <f t="shared" ref="AX11" si="51">IF(AND((AX10&gt;0),(AX3&gt;0)),(AX10/AX3),"")</f>
        <v/>
      </c>
      <c r="AY11" s="4" t="s">
        <v>3</v>
      </c>
      <c r="AZ11" s="54" t="str">
        <f t="shared" ref="AZ11" si="52">IF(AND((AZ10&gt;0),(AZ3&gt;0)),(AZ10/AZ3),"")</f>
        <v/>
      </c>
      <c r="BA11" s="4" t="s">
        <v>3</v>
      </c>
      <c r="BB11" s="54" t="str">
        <f t="shared" ref="BB11" si="53">IF(AND((BB10&gt;0),(BB3&gt;0)),(BB10/BB3),"")</f>
        <v/>
      </c>
      <c r="BC11" s="4" t="s">
        <v>3</v>
      </c>
      <c r="BD11" s="54" t="str">
        <f t="shared" ref="BD11" si="54">IF(AND((BD10&gt;0),(BD3&gt;0)),(BD10/BD3),"")</f>
        <v/>
      </c>
      <c r="BE11" s="4" t="s">
        <v>3</v>
      </c>
      <c r="BF11" s="54" t="str">
        <f t="shared" ref="BF11" si="55">IF(AND((BF10&gt;0),(BF3&gt;0)),(BF10/BF3),"")</f>
        <v/>
      </c>
      <c r="BG11" s="4" t="s">
        <v>3</v>
      </c>
      <c r="BH11" s="54" t="str">
        <f t="shared" ref="BH11" si="56">IF(AND((BH10&gt;0),(BH3&gt;0)),(BH10/BH3),"")</f>
        <v/>
      </c>
      <c r="BI11" s="4" t="s">
        <v>3</v>
      </c>
      <c r="BK11" s="46" t="s">
        <v>23</v>
      </c>
      <c r="BL11" s="30">
        <f t="shared" si="16"/>
        <v>2</v>
      </c>
      <c r="BM11" s="40">
        <f t="shared" si="17"/>
        <v>0.25409917519626357</v>
      </c>
      <c r="BN11" s="22" t="str">
        <f t="shared" si="18"/>
        <v>–</v>
      </c>
      <c r="BO11" s="41">
        <f t="shared" si="19"/>
        <v>0.27633022490400438</v>
      </c>
      <c r="BP11" s="24" t="str">
        <f t="shared" si="20"/>
        <v/>
      </c>
      <c r="BQ11" s="6" t="s">
        <v>3</v>
      </c>
      <c r="BR11" s="26" t="str">
        <f t="shared" si="21"/>
        <v/>
      </c>
      <c r="BS11" s="42">
        <f t="shared" si="22"/>
        <v>0.26521470005013398</v>
      </c>
      <c r="BT11" s="28" t="s">
        <v>3</v>
      </c>
      <c r="BU11" s="43">
        <f t="shared" si="23"/>
        <v>1.5719726001238745E-2</v>
      </c>
      <c r="BV11" s="29" t="s">
        <v>3</v>
      </c>
    </row>
    <row r="12" spans="1:74" ht="12.75" customHeight="1" x14ac:dyDescent="0.2">
      <c r="A12" s="15" t="s">
        <v>11</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11</v>
      </c>
      <c r="BL12" s="30"/>
      <c r="BM12" s="31"/>
      <c r="BN12" s="32"/>
      <c r="BO12" s="33"/>
      <c r="BP12" s="34"/>
      <c r="BQ12" s="35"/>
      <c r="BR12" s="36"/>
      <c r="BS12" s="37"/>
      <c r="BT12" s="38"/>
      <c r="BU12" s="32"/>
      <c r="BV12" s="39"/>
    </row>
    <row r="13" spans="1:74" ht="12.75" customHeight="1" x14ac:dyDescent="0.2">
      <c r="A13" s="10" t="s">
        <v>22</v>
      </c>
      <c r="B13" s="19">
        <v>4.7699999999999996</v>
      </c>
      <c r="C13" s="4">
        <f>IF(AND((B13&gt;0),(B$4&gt;0)),(B13/B$4*100),"")</f>
        <v>29.738154613466332</v>
      </c>
      <c r="D13" s="19">
        <v>4.12</v>
      </c>
      <c r="E13" s="4">
        <f>IF(AND((D13&gt;0),(D$4&gt;0)),(D13/D$4*100),"")</f>
        <v>34.219269102990033</v>
      </c>
      <c r="F13" s="19"/>
      <c r="G13" s="4" t="str">
        <f>IF(AND((F13&gt;0),(F$4&gt;0)),(F13/F$4*100),"")</f>
        <v/>
      </c>
      <c r="H13" s="19"/>
      <c r="I13" s="4" t="str">
        <f>IF(AND((H13&gt;0),(H$4&gt;0)),(H13/H$4*100),"")</f>
        <v/>
      </c>
      <c r="J13" s="19"/>
      <c r="K13" s="4" t="str">
        <f>IF(AND((J13&gt;0),(J$4&gt;0)),(J13/J$4*100),"")</f>
        <v/>
      </c>
      <c r="L13" s="19"/>
      <c r="M13" s="4" t="str">
        <f>IF(AND((L13&gt;0),(L$4&gt;0)),(L13/L$4*100),"")</f>
        <v/>
      </c>
      <c r="N13" s="19"/>
      <c r="O13" s="4" t="str">
        <f>IF(AND((N13&gt;0),(N$4&gt;0)),(N13/N$4*100),"")</f>
        <v/>
      </c>
      <c r="P13" s="19"/>
      <c r="Q13" s="4" t="str">
        <f>IF(AND((P13&gt;0),(P$4&gt;0)),(P13/P$4*100),"")</f>
        <v/>
      </c>
      <c r="R13" s="19"/>
      <c r="S13" s="4" t="str">
        <f>IF(AND((R13&gt;0),(R$4&gt;0)),(R13/R$4*100),"")</f>
        <v/>
      </c>
      <c r="T13" s="19"/>
      <c r="U13" s="4" t="str">
        <f>IF(AND((T13&gt;0),(T$4&gt;0)),(T13/T$4*100),"")</f>
        <v/>
      </c>
      <c r="V13" s="19"/>
      <c r="W13" s="4" t="str">
        <f>IF(AND((V13&gt;0),(V$4&gt;0)),(V13/V$4*100),"")</f>
        <v/>
      </c>
      <c r="X13" s="19"/>
      <c r="Y13" s="4" t="str">
        <f>IF(AND((X13&gt;0),(X$4&gt;0)),(X13/X$4*100),"")</f>
        <v/>
      </c>
      <c r="Z13" s="19"/>
      <c r="AA13" s="4" t="str">
        <f>IF(AND((Z13&gt;0),(Z$4&gt;0)),(Z13/Z$4*100),"")</f>
        <v/>
      </c>
      <c r="AB13" s="19"/>
      <c r="AC13" s="4" t="str">
        <f>IF(AND((AB13&gt;0),(AB$4&gt;0)),(AB13/AB$4*100),"")</f>
        <v/>
      </c>
      <c r="AD13" s="19"/>
      <c r="AE13" s="4" t="str">
        <f t="shared" ref="AE13" si="57">IF(AND((AD13&gt;0),(AD$4&gt;0)),(AD13/AD$4*100),"")</f>
        <v/>
      </c>
      <c r="AF13" s="19"/>
      <c r="AG13" s="4" t="str">
        <f t="shared" ref="AG13" si="58">IF(AND((AF13&gt;0),(AF$4&gt;0)),(AF13/AF$4*100),"")</f>
        <v/>
      </c>
      <c r="AH13" s="19"/>
      <c r="AI13" s="4" t="str">
        <f t="shared" ref="AI13" si="59">IF(AND((AH13&gt;0),(AH$4&gt;0)),(AH13/AH$4*100),"")</f>
        <v/>
      </c>
      <c r="AJ13" s="19"/>
      <c r="AK13" s="4" t="str">
        <f t="shared" ref="AK13" si="60">IF(AND((AJ13&gt;0),(AJ$4&gt;0)),(AJ13/AJ$4*100),"")</f>
        <v/>
      </c>
      <c r="AL13" s="19"/>
      <c r="AM13" s="4" t="str">
        <f t="shared" ref="AM13" si="61">IF(AND((AL13&gt;0),(AL$4&gt;0)),(AL13/AL$4*100),"")</f>
        <v/>
      </c>
      <c r="AN13" s="19"/>
      <c r="AO13" s="4" t="str">
        <f t="shared" ref="AO13" si="62">IF(AND((AN13&gt;0),(AN$4&gt;0)),(AN13/AN$4*100),"")</f>
        <v/>
      </c>
      <c r="AP13" s="19"/>
      <c r="AQ13" s="4" t="str">
        <f t="shared" ref="AQ13" si="63">IF(AND((AP13&gt;0),(AP$4&gt;0)),(AP13/AP$4*100),"")</f>
        <v/>
      </c>
      <c r="AR13" s="19"/>
      <c r="AS13" s="4" t="str">
        <f t="shared" ref="AS13" si="64">IF(AND((AR13&gt;0),(AR$4&gt;0)),(AR13/AR$4*100),"")</f>
        <v/>
      </c>
      <c r="AT13" s="19"/>
      <c r="AU13" s="4" t="str">
        <f t="shared" ref="AU13" si="65">IF(AND((AT13&gt;0),(AT$4&gt;0)),(AT13/AT$4*100),"")</f>
        <v/>
      </c>
      <c r="AV13" s="19"/>
      <c r="AW13" s="4" t="str">
        <f t="shared" ref="AW13" si="66">IF(AND((AV13&gt;0),(AV$4&gt;0)),(AV13/AV$4*100),"")</f>
        <v/>
      </c>
      <c r="AX13" s="19"/>
      <c r="AY13" s="4" t="str">
        <f t="shared" ref="AY13" si="67">IF(AND((AX13&gt;0),(AX$4&gt;0)),(AX13/AX$4*100),"")</f>
        <v/>
      </c>
      <c r="AZ13" s="19"/>
      <c r="BA13" s="4" t="str">
        <f t="shared" ref="BA13" si="68">IF(AND((AZ13&gt;0),(AZ$4&gt;0)),(AZ13/AZ$4*100),"")</f>
        <v/>
      </c>
      <c r="BB13" s="19"/>
      <c r="BC13" s="4" t="str">
        <f t="shared" ref="BC13" si="69">IF(AND((BB13&gt;0),(BB$4&gt;0)),(BB13/BB$4*100),"")</f>
        <v/>
      </c>
      <c r="BD13" s="19"/>
      <c r="BE13" s="4" t="str">
        <f t="shared" ref="BE13" si="70">IF(AND((BD13&gt;0),(BD$4&gt;0)),(BD13/BD$4*100),"")</f>
        <v/>
      </c>
      <c r="BF13" s="19"/>
      <c r="BG13" s="4" t="str">
        <f t="shared" ref="BG13" si="71">IF(AND((BF13&gt;0),(BF$4&gt;0)),(BF13/BF$4*100),"")</f>
        <v/>
      </c>
      <c r="BH13" s="19"/>
      <c r="BI13" s="4" t="str">
        <f t="shared" ref="BI13" si="72">IF(AND((BH13&gt;0),(BH$4&gt;0)),(BH13/BH$4*100),"")</f>
        <v/>
      </c>
      <c r="BK13" s="46" t="s">
        <v>22</v>
      </c>
      <c r="BL13" s="30">
        <f t="shared" si="16"/>
        <v>2</v>
      </c>
      <c r="BM13" s="31">
        <f t="shared" si="17"/>
        <v>4.12</v>
      </c>
      <c r="BN13" s="32" t="str">
        <f t="shared" si="18"/>
        <v>–</v>
      </c>
      <c r="BO13" s="33">
        <f t="shared" si="19"/>
        <v>4.7699999999999996</v>
      </c>
      <c r="BP13" s="34">
        <f t="shared" si="20"/>
        <v>29.738154613466332</v>
      </c>
      <c r="BQ13" s="35" t="str">
        <f t="shared" si="40"/>
        <v>–</v>
      </c>
      <c r="BR13" s="36">
        <f t="shared" si="21"/>
        <v>34.219269102990033</v>
      </c>
      <c r="BS13" s="37">
        <f t="shared" si="22"/>
        <v>4.4450000000000003</v>
      </c>
      <c r="BT13" s="38">
        <f t="shared" si="22"/>
        <v>31.978711858228181</v>
      </c>
      <c r="BU13" s="32">
        <f t="shared" si="23"/>
        <v>0.45961940777125554</v>
      </c>
      <c r="BV13" s="39">
        <f t="shared" si="23"/>
        <v>3.1686264428155035</v>
      </c>
    </row>
    <row r="14" spans="1:74" ht="12.75" customHeight="1" x14ac:dyDescent="0.2">
      <c r="A14" s="15" t="s">
        <v>12</v>
      </c>
      <c r="B14" s="17"/>
      <c r="C14" s="3"/>
      <c r="D14" s="17"/>
      <c r="E14" s="3"/>
      <c r="F14" s="17"/>
      <c r="G14" s="3"/>
      <c r="H14" s="17"/>
      <c r="I14" s="3"/>
      <c r="J14" s="17"/>
      <c r="K14" s="3"/>
      <c r="L14" s="17"/>
      <c r="M14" s="3"/>
      <c r="N14" s="17"/>
      <c r="O14" s="3"/>
      <c r="P14" s="17"/>
      <c r="Q14" s="3"/>
      <c r="R14" s="17"/>
      <c r="S14" s="3"/>
      <c r="T14" s="17"/>
      <c r="U14" s="3"/>
      <c r="V14" s="17"/>
      <c r="W14" s="3"/>
      <c r="X14" s="17"/>
      <c r="Y14" s="3"/>
      <c r="Z14" s="17"/>
      <c r="AA14" s="3"/>
      <c r="AB14" s="17"/>
      <c r="AC14" s="3"/>
      <c r="AD14" s="17"/>
      <c r="AE14" s="3"/>
      <c r="AF14" s="17"/>
      <c r="AG14" s="3"/>
      <c r="AH14" s="17"/>
      <c r="AI14" s="3"/>
      <c r="AJ14" s="17"/>
      <c r="AK14" s="3"/>
      <c r="AL14" s="17"/>
      <c r="AM14" s="3"/>
      <c r="AN14" s="17"/>
      <c r="AO14" s="3"/>
      <c r="AP14" s="17"/>
      <c r="AQ14" s="3"/>
      <c r="AR14" s="17"/>
      <c r="AS14" s="3"/>
      <c r="AT14" s="17"/>
      <c r="AU14" s="3"/>
      <c r="AV14" s="17"/>
      <c r="AW14" s="3"/>
      <c r="AX14" s="17"/>
      <c r="AY14" s="3"/>
      <c r="AZ14" s="17"/>
      <c r="BA14" s="3"/>
      <c r="BB14" s="17"/>
      <c r="BC14" s="3"/>
      <c r="BD14" s="17"/>
      <c r="BE14" s="3"/>
      <c r="BF14" s="17"/>
      <c r="BG14" s="3"/>
      <c r="BH14" s="17"/>
      <c r="BI14" s="3"/>
      <c r="BK14" s="45" t="s">
        <v>12</v>
      </c>
      <c r="BL14" s="30"/>
      <c r="BM14" s="21"/>
      <c r="BN14" s="22"/>
      <c r="BO14" s="23"/>
      <c r="BP14" s="24"/>
      <c r="BQ14" s="25"/>
      <c r="BR14" s="26"/>
      <c r="BS14" s="27"/>
      <c r="BT14" s="28"/>
      <c r="BU14" s="22"/>
      <c r="BV14" s="29"/>
    </row>
    <row r="15" spans="1:74" ht="12.75" customHeight="1" x14ac:dyDescent="0.2">
      <c r="A15" s="10" t="s">
        <v>22</v>
      </c>
      <c r="B15" s="19"/>
      <c r="C15" s="4" t="str">
        <f>IF(AND((B15&gt;0),(B$4&gt;0)),(B15/B$4*100),"")</f>
        <v/>
      </c>
      <c r="D15" s="19">
        <v>3.65</v>
      </c>
      <c r="E15" s="4">
        <f>IF(AND((D15&gt;0),(D$4&gt;0)),(D15/D$4*100),"")</f>
        <v>30.315614617940202</v>
      </c>
      <c r="F15" s="19"/>
      <c r="G15" s="4" t="str">
        <f>IF(AND((F15&gt;0),(F$4&gt;0)),(F15/F$4*100),"")</f>
        <v/>
      </c>
      <c r="H15" s="19"/>
      <c r="I15" s="4" t="str">
        <f>IF(AND((H15&gt;0),(H$4&gt;0)),(H15/H$4*100),"")</f>
        <v/>
      </c>
      <c r="J15" s="19"/>
      <c r="K15" s="4" t="str">
        <f>IF(AND((J15&gt;0),(J$4&gt;0)),(J15/J$4*100),"")</f>
        <v/>
      </c>
      <c r="L15" s="19"/>
      <c r="M15" s="4" t="str">
        <f>IF(AND((L15&gt;0),(L$4&gt;0)),(L15/L$4*100),"")</f>
        <v/>
      </c>
      <c r="N15" s="19"/>
      <c r="O15" s="4" t="str">
        <f>IF(AND((N15&gt;0),(N$4&gt;0)),(N15/N$4*100),"")</f>
        <v/>
      </c>
      <c r="P15" s="19"/>
      <c r="Q15" s="4" t="str">
        <f>IF(AND((P15&gt;0),(P$4&gt;0)),(P15/P$4*100),"")</f>
        <v/>
      </c>
      <c r="R15" s="19"/>
      <c r="S15" s="4" t="str">
        <f>IF(AND((R15&gt;0),(R$4&gt;0)),(R15/R$4*100),"")</f>
        <v/>
      </c>
      <c r="T15" s="19"/>
      <c r="U15" s="4" t="str">
        <f>IF(AND((T15&gt;0),(T$4&gt;0)),(T15/T$4*100),"")</f>
        <v/>
      </c>
      <c r="V15" s="19"/>
      <c r="W15" s="4" t="str">
        <f>IF(AND((V15&gt;0),(V$4&gt;0)),(V15/V$4*100),"")</f>
        <v/>
      </c>
      <c r="X15" s="19"/>
      <c r="Y15" s="4" t="str">
        <f>IF(AND((X15&gt;0),(X$4&gt;0)),(X15/X$4*100),"")</f>
        <v/>
      </c>
      <c r="Z15" s="19"/>
      <c r="AA15" s="4" t="str">
        <f>IF(AND((Z15&gt;0),(Z$4&gt;0)),(Z15/Z$4*100),"")</f>
        <v/>
      </c>
      <c r="AB15" s="19"/>
      <c r="AC15" s="4" t="str">
        <f>IF(AND((AB15&gt;0),(AB$4&gt;0)),(AB15/AB$4*100),"")</f>
        <v/>
      </c>
      <c r="AD15" s="19"/>
      <c r="AE15" s="4" t="str">
        <f t="shared" ref="AE15" si="73">IF(AND((AD15&gt;0),(AD$4&gt;0)),(AD15/AD$4*100),"")</f>
        <v/>
      </c>
      <c r="AF15" s="19"/>
      <c r="AG15" s="4" t="str">
        <f t="shared" ref="AG15" si="74">IF(AND((AF15&gt;0),(AF$4&gt;0)),(AF15/AF$4*100),"")</f>
        <v/>
      </c>
      <c r="AH15" s="19"/>
      <c r="AI15" s="4" t="str">
        <f t="shared" ref="AI15" si="75">IF(AND((AH15&gt;0),(AH$4&gt;0)),(AH15/AH$4*100),"")</f>
        <v/>
      </c>
      <c r="AJ15" s="19"/>
      <c r="AK15" s="4" t="str">
        <f t="shared" ref="AK15" si="76">IF(AND((AJ15&gt;0),(AJ$4&gt;0)),(AJ15/AJ$4*100),"")</f>
        <v/>
      </c>
      <c r="AL15" s="19"/>
      <c r="AM15" s="4" t="str">
        <f t="shared" ref="AM15" si="77">IF(AND((AL15&gt;0),(AL$4&gt;0)),(AL15/AL$4*100),"")</f>
        <v/>
      </c>
      <c r="AN15" s="19"/>
      <c r="AO15" s="4" t="str">
        <f t="shared" ref="AO15" si="78">IF(AND((AN15&gt;0),(AN$4&gt;0)),(AN15/AN$4*100),"")</f>
        <v/>
      </c>
      <c r="AP15" s="19"/>
      <c r="AQ15" s="4" t="str">
        <f t="shared" ref="AQ15" si="79">IF(AND((AP15&gt;0),(AP$4&gt;0)),(AP15/AP$4*100),"")</f>
        <v/>
      </c>
      <c r="AR15" s="19"/>
      <c r="AS15" s="4" t="str">
        <f t="shared" ref="AS15" si="80">IF(AND((AR15&gt;0),(AR$4&gt;0)),(AR15/AR$4*100),"")</f>
        <v/>
      </c>
      <c r="AT15" s="19"/>
      <c r="AU15" s="4" t="str">
        <f t="shared" ref="AU15" si="81">IF(AND((AT15&gt;0),(AT$4&gt;0)),(AT15/AT$4*100),"")</f>
        <v/>
      </c>
      <c r="AV15" s="19"/>
      <c r="AW15" s="4" t="str">
        <f t="shared" ref="AW15" si="82">IF(AND((AV15&gt;0),(AV$4&gt;0)),(AV15/AV$4*100),"")</f>
        <v/>
      </c>
      <c r="AX15" s="19"/>
      <c r="AY15" s="4" t="str">
        <f t="shared" ref="AY15" si="83">IF(AND((AX15&gt;0),(AX$4&gt;0)),(AX15/AX$4*100),"")</f>
        <v/>
      </c>
      <c r="AZ15" s="19"/>
      <c r="BA15" s="4" t="str">
        <f t="shared" ref="BA15" si="84">IF(AND((AZ15&gt;0),(AZ$4&gt;0)),(AZ15/AZ$4*100),"")</f>
        <v/>
      </c>
      <c r="BB15" s="19"/>
      <c r="BC15" s="4" t="str">
        <f t="shared" ref="BC15" si="85">IF(AND((BB15&gt;0),(BB$4&gt;0)),(BB15/BB$4*100),"")</f>
        <v/>
      </c>
      <c r="BD15" s="19"/>
      <c r="BE15" s="4" t="str">
        <f t="shared" ref="BE15" si="86">IF(AND((BD15&gt;0),(BD$4&gt;0)),(BD15/BD$4*100),"")</f>
        <v/>
      </c>
      <c r="BF15" s="19"/>
      <c r="BG15" s="4" t="str">
        <f t="shared" ref="BG15" si="87">IF(AND((BF15&gt;0),(BF$4&gt;0)),(BF15/BF$4*100),"")</f>
        <v/>
      </c>
      <c r="BH15" s="19"/>
      <c r="BI15" s="4" t="str">
        <f t="shared" ref="BI15" si="88">IF(AND((BH15&gt;0),(BH$4&gt;0)),(BH15/BH$4*100),"")</f>
        <v/>
      </c>
      <c r="BK15" s="46" t="s">
        <v>22</v>
      </c>
      <c r="BL15" s="30">
        <f t="shared" si="16"/>
        <v>1</v>
      </c>
      <c r="BM15" s="31">
        <f t="shared" si="17"/>
        <v>3.65</v>
      </c>
      <c r="BN15" s="32" t="str">
        <f t="shared" si="18"/>
        <v>–</v>
      </c>
      <c r="BO15" s="33">
        <f t="shared" si="19"/>
        <v>3.65</v>
      </c>
      <c r="BP15" s="34">
        <f t="shared" si="20"/>
        <v>30.315614617940202</v>
      </c>
      <c r="BQ15" s="35" t="str">
        <f t="shared" si="40"/>
        <v>–</v>
      </c>
      <c r="BR15" s="36">
        <f t="shared" si="21"/>
        <v>30.315614617940202</v>
      </c>
      <c r="BS15" s="37">
        <f t="shared" si="22"/>
        <v>3.65</v>
      </c>
      <c r="BT15" s="38">
        <f t="shared" si="22"/>
        <v>30.315614617940202</v>
      </c>
      <c r="BU15" s="32" t="str">
        <f t="shared" si="23"/>
        <v>?</v>
      </c>
      <c r="BV15" s="39" t="str">
        <f t="shared" si="23"/>
        <v>?</v>
      </c>
    </row>
    <row r="16" spans="1:74" ht="12.75" customHeight="1" x14ac:dyDescent="0.2">
      <c r="A16" s="15" t="s">
        <v>13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45" t="s">
        <v>13</v>
      </c>
      <c r="BL16" s="30"/>
      <c r="BM16" s="21"/>
      <c r="BN16" s="22"/>
      <c r="BO16" s="23"/>
      <c r="BP16" s="24"/>
      <c r="BQ16" s="25"/>
      <c r="BR16" s="26"/>
      <c r="BS16" s="27"/>
      <c r="BT16" s="28"/>
      <c r="BU16" s="22"/>
      <c r="BV16" s="29"/>
    </row>
    <row r="17" spans="1:75" ht="12.75" customHeight="1" x14ac:dyDescent="0.2">
      <c r="A17" s="10" t="s">
        <v>22</v>
      </c>
      <c r="B17" s="19">
        <v>4.71</v>
      </c>
      <c r="C17" s="4">
        <f>IF(AND((B17&gt;0),(B$4&gt;0)),(B17/B$4*100),"")</f>
        <v>29.364089775561098</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 si="89">IF(AND((AD17&gt;0),(AD$4&gt;0)),(AD17/AD$4*100),"")</f>
        <v/>
      </c>
      <c r="AF17" s="19"/>
      <c r="AG17" s="4" t="str">
        <f t="shared" ref="AG17" si="90">IF(AND((AF17&gt;0),(AF$4&gt;0)),(AF17/AF$4*100),"")</f>
        <v/>
      </c>
      <c r="AH17" s="19"/>
      <c r="AI17" s="4" t="str">
        <f t="shared" ref="AI17" si="91">IF(AND((AH17&gt;0),(AH$4&gt;0)),(AH17/AH$4*100),"")</f>
        <v/>
      </c>
      <c r="AJ17" s="19"/>
      <c r="AK17" s="4" t="str">
        <f t="shared" ref="AK17" si="92">IF(AND((AJ17&gt;0),(AJ$4&gt;0)),(AJ17/AJ$4*100),"")</f>
        <v/>
      </c>
      <c r="AL17" s="19"/>
      <c r="AM17" s="4" t="str">
        <f t="shared" ref="AM17" si="93">IF(AND((AL17&gt;0),(AL$4&gt;0)),(AL17/AL$4*100),"")</f>
        <v/>
      </c>
      <c r="AN17" s="19"/>
      <c r="AO17" s="4" t="str">
        <f t="shared" ref="AO17" si="94">IF(AND((AN17&gt;0),(AN$4&gt;0)),(AN17/AN$4*100),"")</f>
        <v/>
      </c>
      <c r="AP17" s="19"/>
      <c r="AQ17" s="4" t="str">
        <f t="shared" ref="AQ17" si="95">IF(AND((AP17&gt;0),(AP$4&gt;0)),(AP17/AP$4*100),"")</f>
        <v/>
      </c>
      <c r="AR17" s="19"/>
      <c r="AS17" s="4" t="str">
        <f t="shared" ref="AS17" si="96">IF(AND((AR17&gt;0),(AR$4&gt;0)),(AR17/AR$4*100),"")</f>
        <v/>
      </c>
      <c r="AT17" s="19"/>
      <c r="AU17" s="4" t="str">
        <f t="shared" ref="AU17" si="97">IF(AND((AT17&gt;0),(AT$4&gt;0)),(AT17/AT$4*100),"")</f>
        <v/>
      </c>
      <c r="AV17" s="19"/>
      <c r="AW17" s="4" t="str">
        <f t="shared" ref="AW17" si="98">IF(AND((AV17&gt;0),(AV$4&gt;0)),(AV17/AV$4*100),"")</f>
        <v/>
      </c>
      <c r="AX17" s="19"/>
      <c r="AY17" s="4" t="str">
        <f t="shared" ref="AY17" si="99">IF(AND((AX17&gt;0),(AX$4&gt;0)),(AX17/AX$4*100),"")</f>
        <v/>
      </c>
      <c r="AZ17" s="19"/>
      <c r="BA17" s="4" t="str">
        <f t="shared" ref="BA17" si="100">IF(AND((AZ17&gt;0),(AZ$4&gt;0)),(AZ17/AZ$4*100),"")</f>
        <v/>
      </c>
      <c r="BB17" s="19"/>
      <c r="BC17" s="4" t="str">
        <f t="shared" ref="BC17" si="101">IF(AND((BB17&gt;0),(BB$4&gt;0)),(BB17/BB$4*100),"")</f>
        <v/>
      </c>
      <c r="BD17" s="19"/>
      <c r="BE17" s="4" t="str">
        <f t="shared" ref="BE17" si="102">IF(AND((BD17&gt;0),(BD$4&gt;0)),(BD17/BD$4*100),"")</f>
        <v/>
      </c>
      <c r="BF17" s="19"/>
      <c r="BG17" s="4" t="str">
        <f t="shared" ref="BG17" si="103">IF(AND((BF17&gt;0),(BF$4&gt;0)),(BF17/BF$4*100),"")</f>
        <v/>
      </c>
      <c r="BH17" s="19"/>
      <c r="BI17" s="4" t="str">
        <f t="shared" ref="BI17" si="104">IF(AND((BH17&gt;0),(BH$4&gt;0)),(BH17/BH$4*100),"")</f>
        <v/>
      </c>
      <c r="BK17" s="46" t="s">
        <v>22</v>
      </c>
      <c r="BL17" s="30">
        <f t="shared" si="16"/>
        <v>1</v>
      </c>
      <c r="BM17" s="31">
        <f t="shared" si="17"/>
        <v>4.71</v>
      </c>
      <c r="BN17" s="32" t="str">
        <f t="shared" si="18"/>
        <v>–</v>
      </c>
      <c r="BO17" s="33">
        <f t="shared" si="19"/>
        <v>4.71</v>
      </c>
      <c r="BP17" s="34">
        <f t="shared" si="20"/>
        <v>29.364089775561098</v>
      </c>
      <c r="BQ17" s="35" t="str">
        <f t="shared" si="40"/>
        <v>–</v>
      </c>
      <c r="BR17" s="36">
        <f t="shared" si="21"/>
        <v>29.364089775561098</v>
      </c>
      <c r="BS17" s="37">
        <f t="shared" si="22"/>
        <v>4.71</v>
      </c>
      <c r="BT17" s="38">
        <f t="shared" si="22"/>
        <v>29.364089775561098</v>
      </c>
      <c r="BU17" s="32" t="str">
        <f t="shared" si="23"/>
        <v>?</v>
      </c>
      <c r="BV17" s="39" t="str">
        <f t="shared" si="23"/>
        <v>?</v>
      </c>
    </row>
    <row r="18" spans="1:75" ht="12.75" customHeight="1" x14ac:dyDescent="0.2">
      <c r="A18" s="15" t="s">
        <v>14</v>
      </c>
      <c r="B18" s="17"/>
      <c r="C18" s="3"/>
      <c r="D18" s="17"/>
      <c r="E18" s="3"/>
      <c r="F18" s="17"/>
      <c r="G18" s="3"/>
      <c r="H18" s="17"/>
      <c r="I18" s="3"/>
      <c r="J18" s="17"/>
      <c r="K18" s="3"/>
      <c r="L18" s="17"/>
      <c r="M18" s="3"/>
      <c r="N18" s="17"/>
      <c r="O18" s="3"/>
      <c r="P18" s="17"/>
      <c r="Q18" s="3"/>
      <c r="R18" s="17"/>
      <c r="S18" s="3"/>
      <c r="T18" s="17"/>
      <c r="U18" s="3"/>
      <c r="V18" s="17"/>
      <c r="W18" s="3"/>
      <c r="X18" s="17"/>
      <c r="Y18" s="3"/>
      <c r="Z18" s="17"/>
      <c r="AA18" s="3"/>
      <c r="AB18" s="17"/>
      <c r="AC18" s="3"/>
      <c r="AD18" s="17"/>
      <c r="AE18" s="3"/>
      <c r="AF18" s="17"/>
      <c r="AG18" s="3"/>
      <c r="AH18" s="17"/>
      <c r="AI18" s="3"/>
      <c r="AJ18" s="17"/>
      <c r="AK18" s="3"/>
      <c r="AL18" s="17"/>
      <c r="AM18" s="3"/>
      <c r="AN18" s="17"/>
      <c r="AO18" s="3"/>
      <c r="AP18" s="17"/>
      <c r="AQ18" s="3"/>
      <c r="AR18" s="17"/>
      <c r="AS18" s="3"/>
      <c r="AT18" s="17"/>
      <c r="AU18" s="3"/>
      <c r="AV18" s="17"/>
      <c r="AW18" s="3"/>
      <c r="AX18" s="17"/>
      <c r="AY18" s="3"/>
      <c r="AZ18" s="17"/>
      <c r="BA18" s="3"/>
      <c r="BB18" s="17"/>
      <c r="BC18" s="3"/>
      <c r="BD18" s="17"/>
      <c r="BE18" s="3"/>
      <c r="BF18" s="17"/>
      <c r="BG18" s="3"/>
      <c r="BH18" s="17"/>
      <c r="BI18" s="3"/>
      <c r="BK18" s="45" t="s">
        <v>14</v>
      </c>
      <c r="BL18" s="30"/>
      <c r="BM18" s="21"/>
      <c r="BN18" s="22"/>
      <c r="BO18" s="23"/>
      <c r="BP18" s="24"/>
      <c r="BQ18" s="25"/>
      <c r="BR18" s="26"/>
      <c r="BS18" s="27"/>
      <c r="BT18" s="28"/>
      <c r="BU18" s="22"/>
      <c r="BV18" s="29"/>
    </row>
    <row r="19" spans="1:75" ht="12.75" customHeight="1" x14ac:dyDescent="0.2">
      <c r="A19" s="10" t="s">
        <v>22</v>
      </c>
      <c r="B19" s="19"/>
      <c r="C19" s="4" t="str">
        <f>IF(AND((B19&gt;0),(B$4&gt;0)),(B19/B$4*100),"")</f>
        <v/>
      </c>
      <c r="D19" s="19">
        <v>4.3</v>
      </c>
      <c r="E19" s="4">
        <f>IF(AND((D19&gt;0),(D$4&gt;0)),(D19/D$4*100),"")</f>
        <v>35.714285714285715</v>
      </c>
      <c r="F19" s="19"/>
      <c r="G19" s="4" t="str">
        <f>IF(AND((F19&gt;0),(F$4&gt;0)),(F19/F$4*100),"")</f>
        <v/>
      </c>
      <c r="H19" s="19"/>
      <c r="I19" s="4" t="str">
        <f>IF(AND((H19&gt;0),(H$4&gt;0)),(H19/H$4*100),"")</f>
        <v/>
      </c>
      <c r="J19" s="19"/>
      <c r="K19" s="4" t="str">
        <f>IF(AND((J19&gt;0),(J$4&gt;0)),(J19/J$4*100),"")</f>
        <v/>
      </c>
      <c r="L19" s="19"/>
      <c r="M19" s="4" t="str">
        <f>IF(AND((L19&gt;0),(L$4&gt;0)),(L19/L$4*100),"")</f>
        <v/>
      </c>
      <c r="N19" s="19"/>
      <c r="O19" s="4" t="str">
        <f>IF(AND((N19&gt;0),(N$4&gt;0)),(N19/N$4*100),"")</f>
        <v/>
      </c>
      <c r="P19" s="19"/>
      <c r="Q19" s="4" t="str">
        <f>IF(AND((P19&gt;0),(P$4&gt;0)),(P19/P$4*100),"")</f>
        <v/>
      </c>
      <c r="R19" s="19"/>
      <c r="S19" s="4" t="str">
        <f>IF(AND((R19&gt;0),(R$4&gt;0)),(R19/R$4*100),"")</f>
        <v/>
      </c>
      <c r="T19" s="19"/>
      <c r="U19" s="4" t="str">
        <f>IF(AND((T19&gt;0),(T$4&gt;0)),(T19/T$4*100),"")</f>
        <v/>
      </c>
      <c r="V19" s="19"/>
      <c r="W19" s="4" t="str">
        <f>IF(AND((V19&gt;0),(V$4&gt;0)),(V19/V$4*100),"")</f>
        <v/>
      </c>
      <c r="X19" s="19"/>
      <c r="Y19" s="4" t="str">
        <f>IF(AND((X19&gt;0),(X$4&gt;0)),(X19/X$4*100),"")</f>
        <v/>
      </c>
      <c r="Z19" s="19"/>
      <c r="AA19" s="4" t="str">
        <f>IF(AND((Z19&gt;0),(Z$4&gt;0)),(Z19/Z$4*100),"")</f>
        <v/>
      </c>
      <c r="AB19" s="19"/>
      <c r="AC19" s="4" t="str">
        <f>IF(AND((AB19&gt;0),(AB$4&gt;0)),(AB19/AB$4*100),"")</f>
        <v/>
      </c>
      <c r="AD19" s="19"/>
      <c r="AE19" s="4" t="str">
        <f t="shared" ref="AE19" si="105">IF(AND((AD19&gt;0),(AD$4&gt;0)),(AD19/AD$4*100),"")</f>
        <v/>
      </c>
      <c r="AF19" s="19"/>
      <c r="AG19" s="4" t="str">
        <f t="shared" ref="AG19" si="106">IF(AND((AF19&gt;0),(AF$4&gt;0)),(AF19/AF$4*100),"")</f>
        <v/>
      </c>
      <c r="AH19" s="19"/>
      <c r="AI19" s="4" t="str">
        <f t="shared" ref="AI19" si="107">IF(AND((AH19&gt;0),(AH$4&gt;0)),(AH19/AH$4*100),"")</f>
        <v/>
      </c>
      <c r="AJ19" s="19"/>
      <c r="AK19" s="4" t="str">
        <f t="shared" ref="AK19" si="108">IF(AND((AJ19&gt;0),(AJ$4&gt;0)),(AJ19/AJ$4*100),"")</f>
        <v/>
      </c>
      <c r="AL19" s="19"/>
      <c r="AM19" s="4" t="str">
        <f t="shared" ref="AM19" si="109">IF(AND((AL19&gt;0),(AL$4&gt;0)),(AL19/AL$4*100),"")</f>
        <v/>
      </c>
      <c r="AN19" s="19"/>
      <c r="AO19" s="4" t="str">
        <f t="shared" ref="AO19" si="110">IF(AND((AN19&gt;0),(AN$4&gt;0)),(AN19/AN$4*100),"")</f>
        <v/>
      </c>
      <c r="AP19" s="19"/>
      <c r="AQ19" s="4" t="str">
        <f t="shared" ref="AQ19" si="111">IF(AND((AP19&gt;0),(AP$4&gt;0)),(AP19/AP$4*100),"")</f>
        <v/>
      </c>
      <c r="AR19" s="19"/>
      <c r="AS19" s="4" t="str">
        <f t="shared" ref="AS19" si="112">IF(AND((AR19&gt;0),(AR$4&gt;0)),(AR19/AR$4*100),"")</f>
        <v/>
      </c>
      <c r="AT19" s="19"/>
      <c r="AU19" s="4" t="str">
        <f t="shared" ref="AU19" si="113">IF(AND((AT19&gt;0),(AT$4&gt;0)),(AT19/AT$4*100),"")</f>
        <v/>
      </c>
      <c r="AV19" s="19"/>
      <c r="AW19" s="4" t="str">
        <f t="shared" ref="AW19" si="114">IF(AND((AV19&gt;0),(AV$4&gt;0)),(AV19/AV$4*100),"")</f>
        <v/>
      </c>
      <c r="AX19" s="19"/>
      <c r="AY19" s="4" t="str">
        <f t="shared" ref="AY19" si="115">IF(AND((AX19&gt;0),(AX$4&gt;0)),(AX19/AX$4*100),"")</f>
        <v/>
      </c>
      <c r="AZ19" s="19"/>
      <c r="BA19" s="4" t="str">
        <f t="shared" ref="BA19" si="116">IF(AND((AZ19&gt;0),(AZ$4&gt;0)),(AZ19/AZ$4*100),"")</f>
        <v/>
      </c>
      <c r="BB19" s="19"/>
      <c r="BC19" s="4" t="str">
        <f t="shared" ref="BC19" si="117">IF(AND((BB19&gt;0),(BB$4&gt;0)),(BB19/BB$4*100),"")</f>
        <v/>
      </c>
      <c r="BD19" s="19"/>
      <c r="BE19" s="4" t="str">
        <f t="shared" ref="BE19" si="118">IF(AND((BD19&gt;0),(BD$4&gt;0)),(BD19/BD$4*100),"")</f>
        <v/>
      </c>
      <c r="BF19" s="19"/>
      <c r="BG19" s="4" t="str">
        <f t="shared" ref="BG19" si="119">IF(AND((BF19&gt;0),(BF$4&gt;0)),(BF19/BF$4*100),"")</f>
        <v/>
      </c>
      <c r="BH19" s="19"/>
      <c r="BI19" s="4" t="str">
        <f t="shared" ref="BI19" si="120">IF(AND((BH19&gt;0),(BH$4&gt;0)),(BH19/BH$4*100),"")</f>
        <v/>
      </c>
      <c r="BK19" s="46" t="s">
        <v>22</v>
      </c>
      <c r="BL19" s="30">
        <f t="shared" si="16"/>
        <v>1</v>
      </c>
      <c r="BM19" s="31">
        <f t="shared" si="17"/>
        <v>4.3</v>
      </c>
      <c r="BN19" s="32" t="str">
        <f t="shared" si="18"/>
        <v>–</v>
      </c>
      <c r="BO19" s="33">
        <f t="shared" si="19"/>
        <v>4.3</v>
      </c>
      <c r="BP19" s="34">
        <f t="shared" si="20"/>
        <v>35.714285714285715</v>
      </c>
      <c r="BQ19" s="35" t="str">
        <f t="shared" si="40"/>
        <v>–</v>
      </c>
      <c r="BR19" s="36">
        <f t="shared" si="21"/>
        <v>35.714285714285715</v>
      </c>
      <c r="BS19" s="37">
        <f t="shared" si="22"/>
        <v>4.3</v>
      </c>
      <c r="BT19" s="38">
        <f t="shared" si="22"/>
        <v>35.714285714285715</v>
      </c>
      <c r="BU19" s="32" t="str">
        <f t="shared" si="23"/>
        <v>?</v>
      </c>
      <c r="BV19" s="39" t="str">
        <f t="shared" si="23"/>
        <v>?</v>
      </c>
    </row>
    <row r="20" spans="1:75" s="71" customFormat="1" ht="12.75" customHeight="1" x14ac:dyDescent="0.2">
      <c r="A20" s="10" t="s">
        <v>51</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K20" s="46" t="s">
        <v>56</v>
      </c>
      <c r="BL20" s="30"/>
      <c r="BM20" s="31" t="str">
        <f t="shared" si="17"/>
        <v/>
      </c>
      <c r="BN20" s="32"/>
      <c r="BO20" s="33" t="str">
        <f t="shared" si="19"/>
        <v/>
      </c>
      <c r="BP20" s="34"/>
      <c r="BQ20" s="35"/>
      <c r="BR20" s="94"/>
      <c r="BS20" s="37" t="str">
        <f t="shared" si="22"/>
        <v>?</v>
      </c>
      <c r="BT20" s="38"/>
      <c r="BU20" s="32"/>
      <c r="BV20" s="35"/>
      <c r="BW20" s="98"/>
    </row>
    <row r="21" spans="1:75" s="71" customFormat="1" ht="12.75" customHeight="1" x14ac:dyDescent="0.2">
      <c r="A21" s="68" t="s">
        <v>52</v>
      </c>
      <c r="B21" s="19">
        <v>21.258503401360542</v>
      </c>
      <c r="C21" s="4" t="s">
        <v>3</v>
      </c>
      <c r="D21" s="97">
        <v>25.510204081632651</v>
      </c>
      <c r="E21" s="4" t="s">
        <v>3</v>
      </c>
      <c r="F21" s="11"/>
      <c r="G21" s="1"/>
      <c r="H21" s="11"/>
      <c r="I21" s="1"/>
      <c r="J21" s="11"/>
      <c r="K21" s="1"/>
      <c r="L21" s="11"/>
      <c r="M21" s="1"/>
      <c r="N21" s="11"/>
      <c r="O21" s="1"/>
      <c r="P21" s="11"/>
      <c r="Q21" s="1"/>
      <c r="R21" s="11"/>
      <c r="S21" s="1"/>
      <c r="T21" s="11"/>
      <c r="U21" s="1"/>
      <c r="V21" s="11"/>
      <c r="W21" s="1"/>
      <c r="X21" s="11"/>
      <c r="Y21" s="92"/>
      <c r="Z21" s="11"/>
      <c r="AA21" s="1"/>
      <c r="AB21" s="11"/>
      <c r="AC21" s="1"/>
      <c r="AD21" s="11"/>
      <c r="AE21" s="1"/>
      <c r="AF21" s="19"/>
      <c r="AG21" s="1"/>
      <c r="AH21" s="19"/>
      <c r="AI21" s="4"/>
      <c r="AJ21" s="19"/>
      <c r="AK21" s="4"/>
      <c r="AL21" s="19"/>
      <c r="AM21" s="4"/>
      <c r="AN21" s="19"/>
      <c r="AO21" s="4"/>
      <c r="AP21" s="19"/>
      <c r="AQ21" s="4"/>
      <c r="AR21" s="19"/>
      <c r="AS21" s="4"/>
      <c r="AT21" s="19"/>
      <c r="AU21" s="4"/>
      <c r="AV21" s="19"/>
      <c r="AW21" s="4"/>
      <c r="AX21" s="19"/>
      <c r="AY21" s="4"/>
      <c r="AZ21" s="19"/>
      <c r="BA21" s="4"/>
      <c r="BB21" s="19"/>
      <c r="BC21" s="4"/>
      <c r="BD21" s="19"/>
      <c r="BE21" s="4"/>
      <c r="BF21" s="19"/>
      <c r="BG21" s="4"/>
      <c r="BH21" s="19"/>
      <c r="BI21" s="4"/>
      <c r="BK21" s="99" t="s">
        <v>52</v>
      </c>
      <c r="BL21" s="30"/>
      <c r="BM21" s="21">
        <f t="shared" si="17"/>
        <v>21.258503401360542</v>
      </c>
      <c r="BN21" s="22" t="str">
        <f t="shared" ref="BN21:BN24" si="121">IF(COUNT(BM21)&gt;0,"–","?")</f>
        <v>–</v>
      </c>
      <c r="BO21" s="23">
        <f t="shared" si="19"/>
        <v>25.510204081632651</v>
      </c>
      <c r="BP21" s="34"/>
      <c r="BQ21" s="35" t="s">
        <v>3</v>
      </c>
      <c r="BR21" s="94"/>
      <c r="BS21" s="27">
        <f t="shared" ref="BS21:BS24" si="122">IF(SUM(B21,D21,F21,H21,J21,L21,N21,P21,R21,T21,V21,X21,Z21,AB21,AD21,AF21,AH21,AJ21,AL21,AN21,AP21,AR21,AT21,AV21,AX21,AZ21,BB21,BD21,BF21,BH21)&gt;0,AVERAGE(B21,D21,F21,H21,J21,L21,N21,P21,R21,T21,V21,X21,Z21,AB21,AD21,AF21,AH21,AJ21,AL21,AN21,AP21,AR21,AT21,AV21,AX21,AZ21,BB21,BD21,BF21,BH21),"?")</f>
        <v>23.384353741496597</v>
      </c>
      <c r="BT21" s="38" t="s">
        <v>3</v>
      </c>
      <c r="BU21" s="32"/>
      <c r="BV21" s="35"/>
      <c r="BW21" s="98"/>
    </row>
    <row r="22" spans="1:75" ht="12.75" customHeight="1" x14ac:dyDescent="0.2">
      <c r="A22" s="68" t="s">
        <v>53</v>
      </c>
      <c r="B22" s="19">
        <v>17.006802721088434</v>
      </c>
      <c r="C22" s="4" t="s">
        <v>3</v>
      </c>
      <c r="D22" s="97">
        <v>24.09297052154195</v>
      </c>
      <c r="E22" s="4" t="s">
        <v>3</v>
      </c>
      <c r="F22" s="11"/>
      <c r="G22" s="1"/>
      <c r="H22" s="11"/>
      <c r="I22" s="1"/>
      <c r="J22" s="11"/>
      <c r="K22" s="1"/>
      <c r="L22" s="11"/>
      <c r="M22" s="1"/>
      <c r="N22" s="11"/>
      <c r="O22" s="1"/>
      <c r="P22" s="11"/>
      <c r="Q22" s="1"/>
      <c r="R22" s="11"/>
      <c r="S22" s="1"/>
      <c r="T22" s="11"/>
      <c r="U22" s="1"/>
      <c r="V22" s="11"/>
      <c r="W22" s="1"/>
      <c r="X22" s="11"/>
      <c r="Y22" s="8"/>
      <c r="Z22" s="11"/>
      <c r="AA22" s="1"/>
      <c r="AB22" s="11"/>
      <c r="AC22" s="1"/>
      <c r="AD22" s="11"/>
      <c r="AE22" s="1"/>
      <c r="AF22" s="19"/>
      <c r="AG22" s="1"/>
      <c r="AH22" s="19"/>
      <c r="AI22" s="4"/>
      <c r="AJ22" s="19"/>
      <c r="AK22" s="4"/>
      <c r="AL22" s="19"/>
      <c r="AM22" s="4"/>
      <c r="AN22" s="19"/>
      <c r="AO22" s="4"/>
      <c r="AP22" s="19"/>
      <c r="AQ22" s="4"/>
      <c r="AR22" s="19"/>
      <c r="AS22" s="4"/>
      <c r="AT22" s="19"/>
      <c r="AU22" s="4"/>
      <c r="AV22" s="19"/>
      <c r="AW22" s="4"/>
      <c r="AX22" s="19"/>
      <c r="AY22" s="4"/>
      <c r="AZ22" s="19"/>
      <c r="BA22" s="4"/>
      <c r="BB22" s="19"/>
      <c r="BC22" s="4"/>
      <c r="BD22" s="19"/>
      <c r="BE22" s="4"/>
      <c r="BF22" s="19"/>
      <c r="BG22" s="4"/>
      <c r="BH22" s="19"/>
      <c r="BI22" s="4"/>
      <c r="BK22" s="6" t="s">
        <v>53</v>
      </c>
      <c r="BL22" s="30"/>
      <c r="BM22" s="21">
        <f t="shared" si="17"/>
        <v>17.006802721088434</v>
      </c>
      <c r="BN22" s="22" t="str">
        <f t="shared" si="121"/>
        <v>–</v>
      </c>
      <c r="BO22" s="23">
        <f t="shared" si="19"/>
        <v>24.09297052154195</v>
      </c>
      <c r="BP22" s="34"/>
      <c r="BQ22" s="35" t="s">
        <v>3</v>
      </c>
      <c r="BR22" s="94"/>
      <c r="BS22" s="27">
        <f t="shared" si="122"/>
        <v>20.549886621315192</v>
      </c>
      <c r="BT22" s="38" t="s">
        <v>3</v>
      </c>
      <c r="BU22" s="32"/>
      <c r="BV22" s="35"/>
      <c r="BW22" s="98"/>
    </row>
    <row r="23" spans="1:75" ht="12.75" customHeight="1" x14ac:dyDescent="0.2">
      <c r="A23" s="68" t="s">
        <v>54</v>
      </c>
      <c r="B23" s="19">
        <v>8.5034013605442169</v>
      </c>
      <c r="C23" s="4" t="s">
        <v>3</v>
      </c>
      <c r="D23" s="97">
        <v>15.589569160997732</v>
      </c>
      <c r="E23" s="4" t="s">
        <v>3</v>
      </c>
      <c r="F23" s="11"/>
      <c r="G23" s="1"/>
      <c r="H23" s="11"/>
      <c r="I23" s="1"/>
      <c r="J23" s="11"/>
      <c r="K23" s="1"/>
      <c r="L23" s="11"/>
      <c r="M23" s="1"/>
      <c r="N23" s="11"/>
      <c r="O23" s="1"/>
      <c r="P23" s="11"/>
      <c r="Q23" s="1"/>
      <c r="R23" s="11"/>
      <c r="S23" s="1"/>
      <c r="T23" s="11"/>
      <c r="U23" s="1"/>
      <c r="V23" s="11"/>
      <c r="W23" s="1"/>
      <c r="X23" s="11"/>
      <c r="Y23" s="8"/>
      <c r="Z23" s="11"/>
      <c r="AA23" s="1"/>
      <c r="AB23" s="11"/>
      <c r="AC23" s="1"/>
      <c r="AD23" s="11"/>
      <c r="AE23" s="1"/>
      <c r="AF23" s="19"/>
      <c r="AG23" s="1"/>
      <c r="AH23" s="19"/>
      <c r="AI23" s="4"/>
      <c r="AJ23" s="19"/>
      <c r="AK23" s="4"/>
      <c r="AL23" s="19"/>
      <c r="AM23" s="4"/>
      <c r="AN23" s="19"/>
      <c r="AO23" s="4"/>
      <c r="AP23" s="19"/>
      <c r="AQ23" s="4"/>
      <c r="AR23" s="19"/>
      <c r="AS23" s="4"/>
      <c r="AT23" s="19"/>
      <c r="AU23" s="4"/>
      <c r="AV23" s="19"/>
      <c r="AW23" s="4"/>
      <c r="AX23" s="19"/>
      <c r="AY23" s="4"/>
      <c r="AZ23" s="19"/>
      <c r="BA23" s="4"/>
      <c r="BB23" s="19"/>
      <c r="BC23" s="4"/>
      <c r="BD23" s="19"/>
      <c r="BE23" s="4"/>
      <c r="BF23" s="19"/>
      <c r="BG23" s="4"/>
      <c r="BH23" s="19"/>
      <c r="BI23" s="4"/>
      <c r="BK23" s="6" t="s">
        <v>54</v>
      </c>
      <c r="BL23" s="30"/>
      <c r="BM23" s="21">
        <f t="shared" si="17"/>
        <v>8.5034013605442169</v>
      </c>
      <c r="BN23" s="22" t="str">
        <f t="shared" si="121"/>
        <v>–</v>
      </c>
      <c r="BO23" s="23">
        <f t="shared" si="19"/>
        <v>15.589569160997732</v>
      </c>
      <c r="BP23" s="34"/>
      <c r="BQ23" s="35" t="s">
        <v>3</v>
      </c>
      <c r="BR23" s="94"/>
      <c r="BS23" s="27">
        <f t="shared" si="122"/>
        <v>12.046485260770975</v>
      </c>
      <c r="BT23" s="38" t="s">
        <v>3</v>
      </c>
      <c r="BU23" s="32"/>
      <c r="BV23" s="35"/>
      <c r="BW23" s="98"/>
    </row>
    <row r="24" spans="1:75" ht="12.75" customHeight="1" x14ac:dyDescent="0.2">
      <c r="A24" s="8" t="s">
        <v>53</v>
      </c>
      <c r="B24" s="19">
        <v>0</v>
      </c>
      <c r="C24" s="4" t="s">
        <v>3</v>
      </c>
      <c r="D24" s="97">
        <v>12.755102040816325</v>
      </c>
      <c r="E24" s="4" t="s">
        <v>3</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K24" s="6" t="s">
        <v>55</v>
      </c>
      <c r="BL24" s="30"/>
      <c r="BM24" s="21">
        <f t="shared" si="17"/>
        <v>0</v>
      </c>
      <c r="BN24" s="22" t="str">
        <f t="shared" si="121"/>
        <v>–</v>
      </c>
      <c r="BO24" s="23">
        <f t="shared" si="19"/>
        <v>12.755102040816325</v>
      </c>
      <c r="BP24" s="34"/>
      <c r="BQ24" s="35" t="s">
        <v>3</v>
      </c>
      <c r="BR24" s="94"/>
      <c r="BS24" s="27">
        <f t="shared" si="122"/>
        <v>6.3775510204081627</v>
      </c>
      <c r="BT24" s="38" t="s">
        <v>3</v>
      </c>
      <c r="BU24" s="32"/>
      <c r="BV24" s="35"/>
      <c r="BW24" s="98"/>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BV2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9</v>
      </c>
      <c r="B1" s="106">
        <v>1</v>
      </c>
      <c r="C1" s="106"/>
      <c r="D1" s="106">
        <v>2</v>
      </c>
      <c r="E1" s="106"/>
      <c r="F1" s="106">
        <v>3</v>
      </c>
      <c r="G1" s="106"/>
      <c r="H1" s="106">
        <v>4</v>
      </c>
      <c r="I1" s="106"/>
      <c r="J1" s="106">
        <v>5</v>
      </c>
      <c r="K1" s="106"/>
      <c r="L1" s="106">
        <v>6</v>
      </c>
      <c r="M1" s="106"/>
      <c r="N1" s="106">
        <v>7</v>
      </c>
      <c r="O1" s="106"/>
      <c r="P1" s="106">
        <v>8</v>
      </c>
      <c r="Q1" s="106"/>
      <c r="R1" s="106">
        <v>9</v>
      </c>
      <c r="S1" s="106"/>
      <c r="T1" s="106">
        <v>10</v>
      </c>
      <c r="U1" s="106"/>
      <c r="V1" s="106">
        <v>11</v>
      </c>
      <c r="W1" s="106"/>
      <c r="X1" s="105">
        <v>12</v>
      </c>
      <c r="Y1" s="105"/>
      <c r="Z1" s="105">
        <v>13</v>
      </c>
      <c r="AA1" s="105"/>
      <c r="AB1" s="105">
        <v>14</v>
      </c>
      <c r="AC1" s="105"/>
      <c r="AD1" s="105">
        <v>15</v>
      </c>
      <c r="AE1" s="105"/>
      <c r="AF1" s="105">
        <v>16</v>
      </c>
      <c r="AG1" s="105"/>
      <c r="AH1" s="105">
        <v>17</v>
      </c>
      <c r="AI1" s="105"/>
      <c r="AJ1" s="105">
        <v>18</v>
      </c>
      <c r="AK1" s="105"/>
      <c r="AL1" s="105">
        <v>19</v>
      </c>
      <c r="AM1" s="105"/>
      <c r="AN1" s="105">
        <v>20</v>
      </c>
      <c r="AO1" s="105"/>
      <c r="AP1" s="105">
        <v>21</v>
      </c>
      <c r="AQ1" s="105"/>
      <c r="AR1" s="105">
        <v>22</v>
      </c>
      <c r="AS1" s="105"/>
      <c r="AT1" s="105">
        <v>23</v>
      </c>
      <c r="AU1" s="105"/>
      <c r="AV1" s="105">
        <v>24</v>
      </c>
      <c r="AW1" s="105"/>
      <c r="AX1" s="105">
        <v>25</v>
      </c>
      <c r="AY1" s="105"/>
      <c r="AZ1" s="105">
        <v>26</v>
      </c>
      <c r="BA1" s="105"/>
      <c r="BB1" s="105">
        <v>27</v>
      </c>
      <c r="BC1" s="105"/>
      <c r="BD1" s="105">
        <v>28</v>
      </c>
      <c r="BE1" s="105"/>
      <c r="BF1" s="105">
        <v>29</v>
      </c>
      <c r="BG1" s="105"/>
      <c r="BH1" s="105">
        <v>30</v>
      </c>
      <c r="BI1" s="105"/>
      <c r="BK1" s="107" t="s">
        <v>7</v>
      </c>
      <c r="BL1" s="109" t="s">
        <v>2</v>
      </c>
      <c r="BM1" s="111" t="s">
        <v>8</v>
      </c>
      <c r="BN1" s="111"/>
      <c r="BO1" s="111"/>
      <c r="BP1" s="111"/>
      <c r="BQ1" s="111"/>
      <c r="BR1" s="112"/>
      <c r="BS1" s="111" t="s">
        <v>0</v>
      </c>
      <c r="BT1" s="112"/>
      <c r="BU1" s="111" t="s">
        <v>1</v>
      </c>
      <c r="BV1" s="113"/>
    </row>
    <row r="2" spans="1:74" ht="12.75" customHeight="1" x14ac:dyDescent="0.2">
      <c r="A2" s="7" t="s">
        <v>7</v>
      </c>
      <c r="B2" s="8" t="s">
        <v>10</v>
      </c>
      <c r="C2" s="9" t="s">
        <v>24</v>
      </c>
      <c r="D2" s="8" t="s">
        <v>10</v>
      </c>
      <c r="E2" s="9" t="s">
        <v>24</v>
      </c>
      <c r="F2" s="8" t="s">
        <v>10</v>
      </c>
      <c r="G2" s="9" t="s">
        <v>24</v>
      </c>
      <c r="H2" s="8" t="s">
        <v>10</v>
      </c>
      <c r="I2" s="9" t="s">
        <v>24</v>
      </c>
      <c r="J2" s="8" t="s">
        <v>10</v>
      </c>
      <c r="K2" s="9" t="s">
        <v>24</v>
      </c>
      <c r="L2" s="8" t="s">
        <v>10</v>
      </c>
      <c r="M2" s="9" t="s">
        <v>24</v>
      </c>
      <c r="N2" s="8" t="s">
        <v>10</v>
      </c>
      <c r="O2" s="9" t="s">
        <v>24</v>
      </c>
      <c r="P2" s="8" t="s">
        <v>10</v>
      </c>
      <c r="Q2" s="9" t="s">
        <v>24</v>
      </c>
      <c r="R2" s="8" t="s">
        <v>10</v>
      </c>
      <c r="S2" s="9" t="s">
        <v>24</v>
      </c>
      <c r="T2" s="8" t="s">
        <v>10</v>
      </c>
      <c r="U2" s="9" t="s">
        <v>24</v>
      </c>
      <c r="V2" s="8" t="s">
        <v>10</v>
      </c>
      <c r="W2" s="9" t="s">
        <v>24</v>
      </c>
      <c r="X2" s="8" t="s">
        <v>10</v>
      </c>
      <c r="Y2" s="9" t="s">
        <v>24</v>
      </c>
      <c r="Z2" s="8" t="s">
        <v>10</v>
      </c>
      <c r="AA2" s="9" t="s">
        <v>24</v>
      </c>
      <c r="AB2" s="8" t="s">
        <v>10</v>
      </c>
      <c r="AC2" s="9" t="s">
        <v>24</v>
      </c>
      <c r="AD2" s="8" t="s">
        <v>10</v>
      </c>
      <c r="AE2" s="9" t="s">
        <v>24</v>
      </c>
      <c r="AF2" s="8" t="s">
        <v>10</v>
      </c>
      <c r="AG2" s="9" t="s">
        <v>24</v>
      </c>
      <c r="AH2" s="8" t="s">
        <v>10</v>
      </c>
      <c r="AI2" s="9" t="s">
        <v>24</v>
      </c>
      <c r="AJ2" s="8" t="s">
        <v>10</v>
      </c>
      <c r="AK2" s="9" t="s">
        <v>24</v>
      </c>
      <c r="AL2" s="8" t="s">
        <v>10</v>
      </c>
      <c r="AM2" s="9" t="s">
        <v>24</v>
      </c>
      <c r="AN2" s="8" t="s">
        <v>10</v>
      </c>
      <c r="AO2" s="9" t="s">
        <v>24</v>
      </c>
      <c r="AP2" s="8" t="s">
        <v>10</v>
      </c>
      <c r="AQ2" s="9" t="s">
        <v>24</v>
      </c>
      <c r="AR2" s="8" t="s">
        <v>10</v>
      </c>
      <c r="AS2" s="9" t="s">
        <v>24</v>
      </c>
      <c r="AT2" s="8" t="s">
        <v>10</v>
      </c>
      <c r="AU2" s="9" t="s">
        <v>24</v>
      </c>
      <c r="AV2" s="8" t="s">
        <v>10</v>
      </c>
      <c r="AW2" s="9" t="s">
        <v>24</v>
      </c>
      <c r="AX2" s="8" t="s">
        <v>10</v>
      </c>
      <c r="AY2" s="9" t="s">
        <v>24</v>
      </c>
      <c r="AZ2" s="8" t="s">
        <v>10</v>
      </c>
      <c r="BA2" s="9" t="s">
        <v>24</v>
      </c>
      <c r="BB2" s="8" t="s">
        <v>10</v>
      </c>
      <c r="BC2" s="9" t="s">
        <v>24</v>
      </c>
      <c r="BD2" s="8" t="s">
        <v>10</v>
      </c>
      <c r="BE2" s="9" t="s">
        <v>24</v>
      </c>
      <c r="BF2" s="8" t="s">
        <v>10</v>
      </c>
      <c r="BG2" s="9" t="s">
        <v>24</v>
      </c>
      <c r="BH2" s="8" t="s">
        <v>10</v>
      </c>
      <c r="BI2" s="9" t="s">
        <v>24</v>
      </c>
      <c r="BK2" s="108"/>
      <c r="BL2" s="110"/>
      <c r="BM2" s="114" t="s">
        <v>10</v>
      </c>
      <c r="BN2" s="114"/>
      <c r="BO2" s="114"/>
      <c r="BP2" s="115" t="s">
        <v>24</v>
      </c>
      <c r="BQ2" s="115"/>
      <c r="BR2" s="116"/>
      <c r="BS2" s="75" t="s">
        <v>10</v>
      </c>
      <c r="BT2" s="76" t="s">
        <v>24</v>
      </c>
      <c r="BU2" s="75" t="s">
        <v>10</v>
      </c>
      <c r="BV2" s="49" t="s">
        <v>24</v>
      </c>
    </row>
    <row r="3" spans="1:74" ht="12.75" customHeight="1" x14ac:dyDescent="0.2">
      <c r="A3" s="10" t="s">
        <v>4</v>
      </c>
      <c r="B3" s="11">
        <v>80.28</v>
      </c>
      <c r="C3" s="1">
        <f>IF(AND((B3&gt;0),(B$4&gt;0)),(B3/B$4*100),"")</f>
        <v>632.12598425196859</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1</v>
      </c>
      <c r="BM3" s="21">
        <f>IF(SUM(B3,D3,F3,H3,J3,L3,N3,P3,R3,T3,V3,X3,Z3,AB3,AD3,AF3,AH3,AJ3,AL3,AN3,AP3,AR3,AT3,AV3,AX3,AZ3,BB3,BD3,BF3,BH3)&gt;0,MIN(B3,D3,F3,H3,J3,L3,N3,P3,R3,T3,V3,X3,Z3,AB3,AD3,AF3,AH3,AJ3,AL3,AN3,AP3,AR3,AT3,AV3,AX3,AZ3,BB3,BD3,BF3,BH3),"")</f>
        <v>80.28</v>
      </c>
      <c r="BN3" s="22" t="str">
        <f>IF(COUNT(BM3)&gt;0,"–","?")</f>
        <v>–</v>
      </c>
      <c r="BO3" s="23">
        <f>IF(SUM(B3,D3,F3,H3,J3,L3,N3,P3,R3,T3,V3,X3,Z3,AB3,AD3,AF3,AH3,AJ3,AL3,AN3,AP3,AR3,AT3,AV3,AX3,AZ3,BB3,BD3,BF3,BH3)&gt;0,MAX(B3,D3,F3,H3,J3,L3,N3,P3,R3,T3,V3,X3,Z3,AB3,AD3,AF3,AH3,AJ3,AL3,AN3,AP3,AR3,AT3,AV3,AX3,AZ3,BB3,BD3,BF3,BH3),"")</f>
        <v>80.28</v>
      </c>
      <c r="BP3" s="24">
        <f>IF(SUM(C3,E3,G3,I3,K3,M3,O3,Q3,S3,U3,W3,Y3,AA3,AC3,AE3,AG3,AI3,AK3,AM3,AO3,AQ3,AS3,AU3,AW3,AY3,BA3,BC3,BE3,BG3,BI3)&gt;0,MIN(C3,E3,G3,I3,K3,M3,O3,Q3,S3,U3,W3,Y3,AA3,AC3,AE3,AG3,AI3,AK3,AM3,AO3,AQ3,AS3,AU3,AW3,AY3,BA3,BC3,BE3,BG3,BI3),"")</f>
        <v>632.12598425196859</v>
      </c>
      <c r="BQ3" s="25" t="str">
        <f>IF(COUNT(BP3)&gt;0,"–","?")</f>
        <v>–</v>
      </c>
      <c r="BR3" s="26">
        <f>IF(SUM(C3,E3,G3,I3,K3,M3,O3,Q3,S3,U3,W3,Y3,AA3,AC3,AE3,AG3,AI3,AK3,AM3,AO3,AQ3,AS3,AU3,AW3,AY3,BA3,BC3,BE3,BG3,BI3)&gt;0,MAX(C3,E3,G3,I3,K3,M3,O3,Q3,S3,U3,W3,Y3,AA3,AC3,AE3,AG3,AI3,AK3,AM3,AO3,AQ3,AS3,AU3,AW3,AY3,BA3,BC3,BE3,BG3,BI3),"")</f>
        <v>632.12598425196859</v>
      </c>
      <c r="BS3" s="27">
        <f>IF(SUM(B3,D3,F3,H3,J3,L3,N3,P3,R3,T3,V3,X3,Z3,AB3,AD3,AF3,AH3,AJ3,AL3,AN3,AP3,AR3,AT3,AV3,AX3,AZ3,BB3,BD3,BF3,BH3)&gt;0,AVERAGE(B3,D3,F3,H3,J3,L3,N3,P3,R3,T3,V3,X3,Z3,AB3,AD3,AF3,AH3,AJ3,AL3,AN3,AP3,AR3,AT3,AV3,AX3,AZ3,BB3,BD3,BF3,BH3),"?")</f>
        <v>80.28</v>
      </c>
      <c r="BT3" s="28">
        <f>IF(SUM(C3,E3,G3,I3,K3,M3,O3,Q3,S3,U3,W3,Y3,AA3,AC3,AE3,AG3,AI3,AK3,AM3,AO3,AQ3,AS3,AU3,AW3,AY3,BA3,BC3,BE3,BG3,BI3)&gt;0,AVERAGE(C3,E3,G3,I3,K3,M3,O3,Q3,S3,U3,W3,Y3,AA3,AC3,AE3,AG3,AI3,AK3,AM3,AO3,AQ3,AS3,AU3,AW3,AY3,BA3,BC3,BE3,BG3,BI3),"?")</f>
        <v>632.12598425196859</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2.75" customHeight="1" x14ac:dyDescent="0.2">
      <c r="A4" s="13" t="s">
        <v>21</v>
      </c>
      <c r="B4" s="14">
        <v>12.7</v>
      </c>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21</v>
      </c>
      <c r="BL4" s="30">
        <f t="shared" ref="BL4:BL19" si="16">COUNT(B4,D4,F4,H4,J4,L4,N4,P4,R4,T4,V4,X4,Z4,AB4,AD4,AF4,AH4,AJ4,AL4,AN4,AP4,AR4,AT4,AV4,AX4,AZ4,BB4,BD4,BF4,BH4)</f>
        <v>1</v>
      </c>
      <c r="BM4" s="31">
        <f t="shared" ref="BM4:BM19" si="17">IF(SUM(B4,D4,F4,H4,J4,L4,N4,P4,R4,T4,V4,X4,Z4,AB4,AD4,AF4,AH4,AJ4,AL4,AN4,AP4,AR4,AT4,AV4,AX4,AZ4,BB4,BD4,BF4,BH4)&gt;0,MIN(B4,D4,F4,H4,J4,L4,N4,P4,R4,T4,V4,X4,Z4,AB4,AD4,AF4,AH4,AJ4,AL4,AN4,AP4,AR4,AT4,AV4,AX4,AZ4,BB4,BD4,BF4,BH4),"")</f>
        <v>12.7</v>
      </c>
      <c r="BN4" s="32" t="str">
        <f t="shared" ref="BN4:BN19" si="18">IF(COUNT(BM4)&gt;0,"–","?")</f>
        <v>–</v>
      </c>
      <c r="BO4" s="33">
        <f t="shared" ref="BO4:BO19" si="19">IF(SUM(B4,D4,F4,H4,J4,L4,N4,P4,R4,T4,V4,X4,Z4,AB4,AD4,AF4,AH4,AJ4,AL4,AN4,AP4,AR4,AT4,AV4,AX4,AZ4,BB4,BD4,BF4,BH4)&gt;0,MAX(B4,D4,F4,H4,J4,L4,N4,P4,R4,T4,V4,X4,Z4,AB4,AD4,AF4,AH4,AJ4,AL4,AN4,AP4,AR4,AT4,AV4,AX4,AZ4,BB4,BD4,BF4,BH4),"")</f>
        <v>12.7</v>
      </c>
      <c r="BP4" s="34" t="str">
        <f t="shared" ref="BP4:BP19" si="20">IF(SUM(C4,E4,G4,I4,K4,M4,O4,Q4,S4,U4,W4,Y4,AA4,AC4,AE4,AG4,AI4,AK4,AM4,AO4,AQ4,AS4,AU4,AW4,AY4,BA4,BC4,BE4,BG4,BI4)&gt;0,MIN(C4,E4,G4,I4,K4,M4,O4,Q4,S4,U4,W4,Y4,AA4,AC4,AE4,AG4,AI4,AK4,AM4,AO4,AQ4,AS4,AU4,AW4,AY4,BA4,BC4,BE4,BG4,BI4),"")</f>
        <v/>
      </c>
      <c r="BQ4" s="6" t="s">
        <v>3</v>
      </c>
      <c r="BR4" s="36" t="str">
        <f t="shared" ref="BR4:BR19" si="21">IF(SUM(C4,E4,G4,I4,K4,M4,O4,Q4,S4,U4,W4,Y4,AA4,AC4,AE4,AG4,AI4,AK4,AM4,AO4,AQ4,AS4,AU4,AW4,AY4,BA4,BC4,BE4,BG4,BI4)&gt;0,MAX(C4,E4,G4,I4,K4,M4,O4,Q4,S4,U4,W4,Y4,AA4,AC4,AE4,AG4,AI4,AK4,AM4,AO4,AQ4,AS4,AU4,AW4,AY4,BA4,BC4,BE4,BG4,BI4),"")</f>
        <v/>
      </c>
      <c r="BS4" s="37">
        <f t="shared" ref="BS4:BT19" si="22">IF(SUM(B4,D4,F4,H4,J4,L4,N4,P4,R4,T4,V4,X4,Z4,AB4,AD4,AF4,AH4,AJ4,AL4,AN4,AP4,AR4,AT4,AV4,AX4,AZ4,BB4,BD4,BF4,BH4)&gt;0,AVERAGE(B4,D4,F4,H4,J4,L4,N4,P4,R4,T4,V4,X4,Z4,AB4,AD4,AF4,AH4,AJ4,AL4,AN4,AP4,AR4,AT4,AV4,AX4,AZ4,BB4,BD4,BF4,BH4),"?")</f>
        <v>12.7</v>
      </c>
      <c r="BT4" s="38" t="s">
        <v>3</v>
      </c>
      <c r="BU4" s="32" t="str">
        <f t="shared" ref="BU4:BV19" si="23">IF(COUNT(B4,D4,F4,H4,J4,L4,N4,P4,R4,T4,V4,X4,Z4,AB4,AD4,AF4,AH4,AJ4,AL4,AN4,AP4,AR4,AT4,AV4,AX4,AZ4,BB4,BD4,BF4,BH4)&gt;1,STDEV(B4,D4,F4,H4,J4,L4,N4,P4,R4,T4,V4,X4,Z4,AB4,AD4,AF4,AH4,AJ4,AL4,AN4,AP4,AR4,AT4,AV4,AX4,AZ4,BB4,BD4,BF4,BH4),"?")</f>
        <v>?</v>
      </c>
      <c r="BV4" s="39" t="s">
        <v>3</v>
      </c>
    </row>
    <row r="5" spans="1:74" ht="12.75" customHeight="1" x14ac:dyDescent="0.2">
      <c r="A5" s="16" t="s">
        <v>15</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15</v>
      </c>
      <c r="BL5" s="30"/>
      <c r="BM5" s="31"/>
      <c r="BN5" s="32"/>
      <c r="BO5" s="33"/>
      <c r="BP5" s="34"/>
      <c r="BQ5" s="35"/>
      <c r="BR5" s="36"/>
      <c r="BS5" s="37"/>
      <c r="BT5" s="38"/>
      <c r="BU5" s="32"/>
      <c r="BV5" s="39"/>
    </row>
    <row r="6" spans="1:74" ht="12.75" customHeight="1" x14ac:dyDescent="0.2">
      <c r="A6" s="10" t="s">
        <v>16</v>
      </c>
      <c r="B6" s="18">
        <v>4.0599999999999996</v>
      </c>
      <c r="C6" s="4">
        <f>IF(AND((B6&gt;0),(B$4&gt;0)),(B6/B$4*100),"")</f>
        <v>31.968503937007874</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46" t="s">
        <v>16</v>
      </c>
      <c r="BL6" s="30">
        <f t="shared" si="16"/>
        <v>1</v>
      </c>
      <c r="BM6" s="31">
        <f t="shared" si="17"/>
        <v>4.0599999999999996</v>
      </c>
      <c r="BN6" s="32" t="str">
        <f t="shared" si="18"/>
        <v>–</v>
      </c>
      <c r="BO6" s="33">
        <f t="shared" si="19"/>
        <v>4.0599999999999996</v>
      </c>
      <c r="BP6" s="34">
        <f t="shared" si="20"/>
        <v>31.968503937007874</v>
      </c>
      <c r="BQ6" s="35" t="str">
        <f t="shared" ref="BQ6:BQ19" si="40">IF(COUNT(BP6)&gt;0,"–","?")</f>
        <v>–</v>
      </c>
      <c r="BR6" s="36">
        <f t="shared" si="21"/>
        <v>31.968503937007874</v>
      </c>
      <c r="BS6" s="37">
        <f t="shared" si="22"/>
        <v>4.0599999999999996</v>
      </c>
      <c r="BT6" s="38">
        <f t="shared" si="22"/>
        <v>31.968503937007874</v>
      </c>
      <c r="BU6" s="32" t="str">
        <f t="shared" si="23"/>
        <v>?</v>
      </c>
      <c r="BV6" s="39" t="str">
        <f t="shared" si="23"/>
        <v>?</v>
      </c>
    </row>
    <row r="7" spans="1:74" ht="12.75" customHeight="1" x14ac:dyDescent="0.2">
      <c r="A7" s="10" t="s">
        <v>17</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46" t="s">
        <v>17</v>
      </c>
      <c r="BL7" s="30">
        <f t="shared" si="16"/>
        <v>0</v>
      </c>
      <c r="BM7" s="31" t="str">
        <f t="shared" si="17"/>
        <v/>
      </c>
      <c r="BN7" s="32" t="str">
        <f t="shared" si="18"/>
        <v>?</v>
      </c>
      <c r="BO7" s="33" t="str">
        <f t="shared" si="19"/>
        <v/>
      </c>
      <c r="BP7" s="34" t="str">
        <f t="shared" si="20"/>
        <v/>
      </c>
      <c r="BQ7" s="35" t="str">
        <f t="shared" si="40"/>
        <v>?</v>
      </c>
      <c r="BR7" s="36" t="str">
        <f t="shared" si="21"/>
        <v/>
      </c>
      <c r="BS7" s="37" t="str">
        <f t="shared" si="22"/>
        <v>?</v>
      </c>
      <c r="BT7" s="38" t="str">
        <f t="shared" si="22"/>
        <v>?</v>
      </c>
      <c r="BU7" s="32" t="str">
        <f t="shared" si="23"/>
        <v>?</v>
      </c>
      <c r="BV7" s="39" t="str">
        <f t="shared" si="23"/>
        <v>?</v>
      </c>
    </row>
    <row r="8" spans="1:74" ht="12.75" customHeight="1" x14ac:dyDescent="0.2">
      <c r="A8" s="10" t="s">
        <v>18</v>
      </c>
      <c r="B8" s="19">
        <v>6.26</v>
      </c>
      <c r="C8" s="4">
        <f>IF(AND((B8&gt;0),(B$4&gt;0)),(B8/B$4*100),"")</f>
        <v>49.29133858267717</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46" t="s">
        <v>18</v>
      </c>
      <c r="BL8" s="30">
        <f t="shared" si="16"/>
        <v>1</v>
      </c>
      <c r="BM8" s="31">
        <f t="shared" si="17"/>
        <v>6.26</v>
      </c>
      <c r="BN8" s="32" t="str">
        <f t="shared" si="18"/>
        <v>–</v>
      </c>
      <c r="BO8" s="33">
        <f t="shared" si="19"/>
        <v>6.26</v>
      </c>
      <c r="BP8" s="34">
        <f t="shared" si="20"/>
        <v>49.29133858267717</v>
      </c>
      <c r="BQ8" s="35" t="str">
        <f t="shared" si="40"/>
        <v>–</v>
      </c>
      <c r="BR8" s="36">
        <f t="shared" si="21"/>
        <v>49.29133858267717</v>
      </c>
      <c r="BS8" s="37">
        <f t="shared" si="22"/>
        <v>6.26</v>
      </c>
      <c r="BT8" s="38">
        <f t="shared" si="22"/>
        <v>49.29133858267717</v>
      </c>
      <c r="BU8" s="32" t="str">
        <f t="shared" si="23"/>
        <v>?</v>
      </c>
      <c r="BV8" s="39" t="str">
        <f t="shared" si="23"/>
        <v>?</v>
      </c>
    </row>
    <row r="9" spans="1:74" ht="12.75" customHeight="1" x14ac:dyDescent="0.2">
      <c r="A9" s="10" t="s">
        <v>20</v>
      </c>
      <c r="B9" s="19">
        <v>1.45</v>
      </c>
      <c r="C9" s="4">
        <f>IF(AND((B9&gt;0),(B$4&gt;0)),(B9/B$4*100),"")</f>
        <v>11.41732283464567</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46" t="s">
        <v>20</v>
      </c>
      <c r="BL9" s="30">
        <f t="shared" si="16"/>
        <v>1</v>
      </c>
      <c r="BM9" s="31">
        <f t="shared" si="17"/>
        <v>1.45</v>
      </c>
      <c r="BN9" s="32" t="str">
        <f t="shared" si="18"/>
        <v>–</v>
      </c>
      <c r="BO9" s="33">
        <f t="shared" si="19"/>
        <v>1.45</v>
      </c>
      <c r="BP9" s="34">
        <f t="shared" si="20"/>
        <v>11.41732283464567</v>
      </c>
      <c r="BQ9" s="35" t="str">
        <f t="shared" si="40"/>
        <v>–</v>
      </c>
      <c r="BR9" s="36">
        <f t="shared" si="21"/>
        <v>11.41732283464567</v>
      </c>
      <c r="BS9" s="37">
        <f t="shared" si="22"/>
        <v>1.45</v>
      </c>
      <c r="BT9" s="38">
        <f t="shared" si="22"/>
        <v>11.41732283464567</v>
      </c>
      <c r="BU9" s="32" t="str">
        <f t="shared" si="23"/>
        <v>?</v>
      </c>
      <c r="BV9" s="39" t="str">
        <f t="shared" si="23"/>
        <v>?</v>
      </c>
    </row>
    <row r="10" spans="1:74" ht="12.75" customHeight="1" x14ac:dyDescent="0.2">
      <c r="A10" s="10" t="s">
        <v>19</v>
      </c>
      <c r="B10" s="19">
        <v>17.170000000000002</v>
      </c>
      <c r="C10" s="4">
        <f>IF(AND((B10&gt;0),(B$4&gt;0)),(B10/B$4*100),"")</f>
        <v>135.19685039370083</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46" t="s">
        <v>19</v>
      </c>
      <c r="BL10" s="30">
        <f t="shared" si="16"/>
        <v>1</v>
      </c>
      <c r="BM10" s="31">
        <f t="shared" si="17"/>
        <v>17.170000000000002</v>
      </c>
      <c r="BN10" s="32" t="str">
        <f t="shared" si="18"/>
        <v>–</v>
      </c>
      <c r="BO10" s="33">
        <f t="shared" si="19"/>
        <v>17.170000000000002</v>
      </c>
      <c r="BP10" s="34">
        <f t="shared" si="20"/>
        <v>135.19685039370083</v>
      </c>
      <c r="BQ10" s="35" t="str">
        <f t="shared" si="40"/>
        <v>–</v>
      </c>
      <c r="BR10" s="36">
        <f t="shared" si="21"/>
        <v>135.19685039370083</v>
      </c>
      <c r="BS10" s="37">
        <f t="shared" si="22"/>
        <v>17.170000000000002</v>
      </c>
      <c r="BT10" s="38">
        <f t="shared" si="22"/>
        <v>135.19685039370083</v>
      </c>
      <c r="BU10" s="32" t="str">
        <f t="shared" si="23"/>
        <v>?</v>
      </c>
      <c r="BV10" s="39" t="str">
        <f t="shared" si="23"/>
        <v>?</v>
      </c>
    </row>
    <row r="11" spans="1:74" ht="12.75" customHeight="1" x14ac:dyDescent="0.2">
      <c r="A11" s="10" t="s">
        <v>23</v>
      </c>
      <c r="B11" s="54">
        <f>IF(AND((B10&gt;0),(B3&gt;0)),(B10/B3),"")</f>
        <v>0.21387643248629798</v>
      </c>
      <c r="C11" s="4" t="s">
        <v>3</v>
      </c>
      <c r="D11" s="54" t="str">
        <f>IF(AND((D10&gt;0),(D3&gt;0)),(D10/D3),"")</f>
        <v/>
      </c>
      <c r="E11" s="4" t="s">
        <v>3</v>
      </c>
      <c r="F11" s="54" t="str">
        <f>IF(AND((F10&gt;0),(F3&gt;0)),(F10/F3),"")</f>
        <v/>
      </c>
      <c r="G11" s="4" t="s">
        <v>3</v>
      </c>
      <c r="H11" s="54" t="str">
        <f>IF(AND((H10&gt;0),(H3&gt;0)),(H10/H3),"")</f>
        <v/>
      </c>
      <c r="I11" s="4" t="s">
        <v>3</v>
      </c>
      <c r="J11" s="54" t="str">
        <f>IF(AND((J10&gt;0),(J3&gt;0)),(J10/J3),"")</f>
        <v/>
      </c>
      <c r="K11" s="4" t="s">
        <v>3</v>
      </c>
      <c r="L11" s="54" t="str">
        <f>IF(AND((L10&gt;0),(L3&gt;0)),(L10/L3),"")</f>
        <v/>
      </c>
      <c r="M11" s="4" t="s">
        <v>3</v>
      </c>
      <c r="N11" s="54" t="str">
        <f>IF(AND((N10&gt;0),(N3&gt;0)),(N10/N3),"")</f>
        <v/>
      </c>
      <c r="O11" s="4" t="s">
        <v>3</v>
      </c>
      <c r="P11" s="54" t="str">
        <f>IF(AND((P10&gt;0),(P3&gt;0)),(P10/P3),"")</f>
        <v/>
      </c>
      <c r="Q11" s="4" t="s">
        <v>3</v>
      </c>
      <c r="R11" s="54" t="str">
        <f>IF(AND((R10&gt;0),(R3&gt;0)),(R10/R3),"")</f>
        <v/>
      </c>
      <c r="S11" s="4" t="s">
        <v>3</v>
      </c>
      <c r="T11" s="54" t="str">
        <f>IF(AND((T10&gt;0),(T3&gt;0)),(T10/T3),"")</f>
        <v/>
      </c>
      <c r="U11" s="4" t="s">
        <v>3</v>
      </c>
      <c r="V11" s="54" t="str">
        <f>IF(AND((V10&gt;0),(V3&gt;0)),(V10/V3),"")</f>
        <v/>
      </c>
      <c r="W11" s="4" t="s">
        <v>3</v>
      </c>
      <c r="X11" s="54" t="str">
        <f>IF(AND((X10&gt;0),(X3&gt;0)),(X10/X3),"")</f>
        <v/>
      </c>
      <c r="Y11" s="4" t="s">
        <v>3</v>
      </c>
      <c r="Z11" s="54" t="str">
        <f>IF(AND((Z10&gt;0),(Z3&gt;0)),(Z10/Z3),"")</f>
        <v/>
      </c>
      <c r="AA11" s="4" t="s">
        <v>3</v>
      </c>
      <c r="AB11" s="54" t="str">
        <f>IF(AND((AB10&gt;0),(AB3&gt;0)),(AB10/AB3),"")</f>
        <v/>
      </c>
      <c r="AC11" s="4" t="s">
        <v>3</v>
      </c>
      <c r="AD11" s="54" t="str">
        <f t="shared" ref="AD11" si="41">IF(AND((AD10&gt;0),(AD3&gt;0)),(AD10/AD3),"")</f>
        <v/>
      </c>
      <c r="AE11" s="4" t="s">
        <v>3</v>
      </c>
      <c r="AF11" s="54" t="str">
        <f t="shared" ref="AF11" si="42">IF(AND((AF10&gt;0),(AF3&gt;0)),(AF10/AF3),"")</f>
        <v/>
      </c>
      <c r="AG11" s="4" t="s">
        <v>3</v>
      </c>
      <c r="AH11" s="54" t="str">
        <f t="shared" ref="AH11" si="43">IF(AND((AH10&gt;0),(AH3&gt;0)),(AH10/AH3),"")</f>
        <v/>
      </c>
      <c r="AI11" s="4" t="s">
        <v>3</v>
      </c>
      <c r="AJ11" s="54" t="str">
        <f t="shared" ref="AJ11" si="44">IF(AND((AJ10&gt;0),(AJ3&gt;0)),(AJ10/AJ3),"")</f>
        <v/>
      </c>
      <c r="AK11" s="4" t="s">
        <v>3</v>
      </c>
      <c r="AL11" s="54" t="str">
        <f t="shared" ref="AL11" si="45">IF(AND((AL10&gt;0),(AL3&gt;0)),(AL10/AL3),"")</f>
        <v/>
      </c>
      <c r="AM11" s="4" t="s">
        <v>3</v>
      </c>
      <c r="AN11" s="54" t="str">
        <f t="shared" ref="AN11" si="46">IF(AND((AN10&gt;0),(AN3&gt;0)),(AN10/AN3),"")</f>
        <v/>
      </c>
      <c r="AO11" s="4" t="s">
        <v>3</v>
      </c>
      <c r="AP11" s="54" t="str">
        <f t="shared" ref="AP11" si="47">IF(AND((AP10&gt;0),(AP3&gt;0)),(AP10/AP3),"")</f>
        <v/>
      </c>
      <c r="AQ11" s="4" t="s">
        <v>3</v>
      </c>
      <c r="AR11" s="54" t="str">
        <f t="shared" ref="AR11" si="48">IF(AND((AR10&gt;0),(AR3&gt;0)),(AR10/AR3),"")</f>
        <v/>
      </c>
      <c r="AS11" s="4" t="s">
        <v>3</v>
      </c>
      <c r="AT11" s="54" t="str">
        <f t="shared" ref="AT11" si="49">IF(AND((AT10&gt;0),(AT3&gt;0)),(AT10/AT3),"")</f>
        <v/>
      </c>
      <c r="AU11" s="4" t="s">
        <v>3</v>
      </c>
      <c r="AV11" s="54" t="str">
        <f t="shared" ref="AV11" si="50">IF(AND((AV10&gt;0),(AV3&gt;0)),(AV10/AV3),"")</f>
        <v/>
      </c>
      <c r="AW11" s="4" t="s">
        <v>3</v>
      </c>
      <c r="AX11" s="54" t="str">
        <f t="shared" ref="AX11" si="51">IF(AND((AX10&gt;0),(AX3&gt;0)),(AX10/AX3),"")</f>
        <v/>
      </c>
      <c r="AY11" s="4" t="s">
        <v>3</v>
      </c>
      <c r="AZ11" s="54" t="str">
        <f t="shared" ref="AZ11" si="52">IF(AND((AZ10&gt;0),(AZ3&gt;0)),(AZ10/AZ3),"")</f>
        <v/>
      </c>
      <c r="BA11" s="4" t="s">
        <v>3</v>
      </c>
      <c r="BB11" s="54" t="str">
        <f t="shared" ref="BB11" si="53">IF(AND((BB10&gt;0),(BB3&gt;0)),(BB10/BB3),"")</f>
        <v/>
      </c>
      <c r="BC11" s="4" t="s">
        <v>3</v>
      </c>
      <c r="BD11" s="54" t="str">
        <f t="shared" ref="BD11" si="54">IF(AND((BD10&gt;0),(BD3&gt;0)),(BD10/BD3),"")</f>
        <v/>
      </c>
      <c r="BE11" s="4" t="s">
        <v>3</v>
      </c>
      <c r="BF11" s="54" t="str">
        <f t="shared" ref="BF11" si="55">IF(AND((BF10&gt;0),(BF3&gt;0)),(BF10/BF3),"")</f>
        <v/>
      </c>
      <c r="BG11" s="4" t="s">
        <v>3</v>
      </c>
      <c r="BH11" s="54" t="str">
        <f t="shared" ref="BH11" si="56">IF(AND((BH10&gt;0),(BH3&gt;0)),(BH10/BH3),"")</f>
        <v/>
      </c>
      <c r="BI11" s="4" t="s">
        <v>3</v>
      </c>
      <c r="BK11" s="46" t="s">
        <v>23</v>
      </c>
      <c r="BL11" s="30">
        <f t="shared" si="16"/>
        <v>1</v>
      </c>
      <c r="BM11" s="40">
        <f t="shared" si="17"/>
        <v>0.21387643248629798</v>
      </c>
      <c r="BN11" s="22" t="str">
        <f t="shared" si="18"/>
        <v>–</v>
      </c>
      <c r="BO11" s="41">
        <f t="shared" si="19"/>
        <v>0.21387643248629798</v>
      </c>
      <c r="BP11" s="24" t="str">
        <f t="shared" si="20"/>
        <v/>
      </c>
      <c r="BQ11" s="6" t="s">
        <v>3</v>
      </c>
      <c r="BR11" s="26" t="str">
        <f t="shared" si="21"/>
        <v/>
      </c>
      <c r="BS11" s="42">
        <f t="shared" si="22"/>
        <v>0.21387643248629798</v>
      </c>
      <c r="BT11" s="28" t="s">
        <v>3</v>
      </c>
      <c r="BU11" s="43" t="str">
        <f t="shared" si="23"/>
        <v>?</v>
      </c>
      <c r="BV11" s="29" t="s">
        <v>3</v>
      </c>
    </row>
    <row r="12" spans="1:74" ht="12.75" customHeight="1" x14ac:dyDescent="0.2">
      <c r="A12" s="15" t="s">
        <v>11</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11</v>
      </c>
      <c r="BL12" s="30"/>
      <c r="BM12" s="31"/>
      <c r="BN12" s="32"/>
      <c r="BO12" s="33"/>
      <c r="BP12" s="34"/>
      <c r="BQ12" s="35"/>
      <c r="BR12" s="36"/>
      <c r="BS12" s="37"/>
      <c r="BT12" s="38"/>
      <c r="BU12" s="32"/>
      <c r="BV12" s="39"/>
    </row>
    <row r="13" spans="1:74" ht="12.75" customHeight="1" x14ac:dyDescent="0.2">
      <c r="A13" s="10" t="s">
        <v>22</v>
      </c>
      <c r="B13" s="19">
        <v>4.04</v>
      </c>
      <c r="C13" s="4">
        <f>IF(AND((B13&gt;0),(B$4&gt;0)),(B13/B$4*100),"")</f>
        <v>31.811023622047248</v>
      </c>
      <c r="D13" s="19"/>
      <c r="E13" s="4" t="str">
        <f>IF(AND((D13&gt;0),(D$4&gt;0)),(D13/D$4*100),"")</f>
        <v/>
      </c>
      <c r="F13" s="19"/>
      <c r="G13" s="4" t="str">
        <f>IF(AND((F13&gt;0),(F$4&gt;0)),(F13/F$4*100),"")</f>
        <v/>
      </c>
      <c r="H13" s="19"/>
      <c r="I13" s="4" t="str">
        <f>IF(AND((H13&gt;0),(H$4&gt;0)),(H13/H$4*100),"")</f>
        <v/>
      </c>
      <c r="J13" s="19"/>
      <c r="K13" s="4" t="str">
        <f>IF(AND((J13&gt;0),(J$4&gt;0)),(J13/J$4*100),"")</f>
        <v/>
      </c>
      <c r="L13" s="19"/>
      <c r="M13" s="4" t="str">
        <f>IF(AND((L13&gt;0),(L$4&gt;0)),(L13/L$4*100),"")</f>
        <v/>
      </c>
      <c r="N13" s="19"/>
      <c r="O13" s="4" t="str">
        <f>IF(AND((N13&gt;0),(N$4&gt;0)),(N13/N$4*100),"")</f>
        <v/>
      </c>
      <c r="P13" s="19"/>
      <c r="Q13" s="4" t="str">
        <f>IF(AND((P13&gt;0),(P$4&gt;0)),(P13/P$4*100),"")</f>
        <v/>
      </c>
      <c r="R13" s="19"/>
      <c r="S13" s="4" t="str">
        <f>IF(AND((R13&gt;0),(R$4&gt;0)),(R13/R$4*100),"")</f>
        <v/>
      </c>
      <c r="T13" s="19"/>
      <c r="U13" s="4" t="str">
        <f>IF(AND((T13&gt;0),(T$4&gt;0)),(T13/T$4*100),"")</f>
        <v/>
      </c>
      <c r="V13" s="19"/>
      <c r="W13" s="4" t="str">
        <f>IF(AND((V13&gt;0),(V$4&gt;0)),(V13/V$4*100),"")</f>
        <v/>
      </c>
      <c r="X13" s="19"/>
      <c r="Y13" s="4" t="str">
        <f>IF(AND((X13&gt;0),(X$4&gt;0)),(X13/X$4*100),"")</f>
        <v/>
      </c>
      <c r="Z13" s="19"/>
      <c r="AA13" s="4" t="str">
        <f>IF(AND((Z13&gt;0),(Z$4&gt;0)),(Z13/Z$4*100),"")</f>
        <v/>
      </c>
      <c r="AB13" s="19"/>
      <c r="AC13" s="4" t="str">
        <f>IF(AND((AB13&gt;0),(AB$4&gt;0)),(AB13/AB$4*100),"")</f>
        <v/>
      </c>
      <c r="AD13" s="19"/>
      <c r="AE13" s="4" t="str">
        <f t="shared" ref="AE13" si="57">IF(AND((AD13&gt;0),(AD$4&gt;0)),(AD13/AD$4*100),"")</f>
        <v/>
      </c>
      <c r="AF13" s="19"/>
      <c r="AG13" s="4" t="str">
        <f t="shared" ref="AG13" si="58">IF(AND((AF13&gt;0),(AF$4&gt;0)),(AF13/AF$4*100),"")</f>
        <v/>
      </c>
      <c r="AH13" s="19"/>
      <c r="AI13" s="4" t="str">
        <f t="shared" ref="AI13" si="59">IF(AND((AH13&gt;0),(AH$4&gt;0)),(AH13/AH$4*100),"")</f>
        <v/>
      </c>
      <c r="AJ13" s="19"/>
      <c r="AK13" s="4" t="str">
        <f t="shared" ref="AK13" si="60">IF(AND((AJ13&gt;0),(AJ$4&gt;0)),(AJ13/AJ$4*100),"")</f>
        <v/>
      </c>
      <c r="AL13" s="19"/>
      <c r="AM13" s="4" t="str">
        <f t="shared" ref="AM13" si="61">IF(AND((AL13&gt;0),(AL$4&gt;0)),(AL13/AL$4*100),"")</f>
        <v/>
      </c>
      <c r="AN13" s="19"/>
      <c r="AO13" s="4" t="str">
        <f t="shared" ref="AO13" si="62">IF(AND((AN13&gt;0),(AN$4&gt;0)),(AN13/AN$4*100),"")</f>
        <v/>
      </c>
      <c r="AP13" s="19"/>
      <c r="AQ13" s="4" t="str">
        <f t="shared" ref="AQ13" si="63">IF(AND((AP13&gt;0),(AP$4&gt;0)),(AP13/AP$4*100),"")</f>
        <v/>
      </c>
      <c r="AR13" s="19"/>
      <c r="AS13" s="4" t="str">
        <f t="shared" ref="AS13" si="64">IF(AND((AR13&gt;0),(AR$4&gt;0)),(AR13/AR$4*100),"")</f>
        <v/>
      </c>
      <c r="AT13" s="19"/>
      <c r="AU13" s="4" t="str">
        <f t="shared" ref="AU13" si="65">IF(AND((AT13&gt;0),(AT$4&gt;0)),(AT13/AT$4*100),"")</f>
        <v/>
      </c>
      <c r="AV13" s="19"/>
      <c r="AW13" s="4" t="str">
        <f t="shared" ref="AW13" si="66">IF(AND((AV13&gt;0),(AV$4&gt;0)),(AV13/AV$4*100),"")</f>
        <v/>
      </c>
      <c r="AX13" s="19"/>
      <c r="AY13" s="4" t="str">
        <f t="shared" ref="AY13" si="67">IF(AND((AX13&gt;0),(AX$4&gt;0)),(AX13/AX$4*100),"")</f>
        <v/>
      </c>
      <c r="AZ13" s="19"/>
      <c r="BA13" s="4" t="str">
        <f t="shared" ref="BA13" si="68">IF(AND((AZ13&gt;0),(AZ$4&gt;0)),(AZ13/AZ$4*100),"")</f>
        <v/>
      </c>
      <c r="BB13" s="19"/>
      <c r="BC13" s="4" t="str">
        <f t="shared" ref="BC13" si="69">IF(AND((BB13&gt;0),(BB$4&gt;0)),(BB13/BB$4*100),"")</f>
        <v/>
      </c>
      <c r="BD13" s="19"/>
      <c r="BE13" s="4" t="str">
        <f t="shared" ref="BE13" si="70">IF(AND((BD13&gt;0),(BD$4&gt;0)),(BD13/BD$4*100),"")</f>
        <v/>
      </c>
      <c r="BF13" s="19"/>
      <c r="BG13" s="4" t="str">
        <f t="shared" ref="BG13" si="71">IF(AND((BF13&gt;0),(BF$4&gt;0)),(BF13/BF$4*100),"")</f>
        <v/>
      </c>
      <c r="BH13" s="19"/>
      <c r="BI13" s="4" t="str">
        <f t="shared" ref="BI13" si="72">IF(AND((BH13&gt;0),(BH$4&gt;0)),(BH13/BH$4*100),"")</f>
        <v/>
      </c>
      <c r="BK13" s="46" t="s">
        <v>22</v>
      </c>
      <c r="BL13" s="30">
        <f t="shared" si="16"/>
        <v>1</v>
      </c>
      <c r="BM13" s="31">
        <f t="shared" si="17"/>
        <v>4.04</v>
      </c>
      <c r="BN13" s="32" t="str">
        <f t="shared" si="18"/>
        <v>–</v>
      </c>
      <c r="BO13" s="33">
        <f t="shared" si="19"/>
        <v>4.04</v>
      </c>
      <c r="BP13" s="34">
        <f t="shared" si="20"/>
        <v>31.811023622047248</v>
      </c>
      <c r="BQ13" s="35" t="str">
        <f t="shared" si="40"/>
        <v>–</v>
      </c>
      <c r="BR13" s="36">
        <f t="shared" si="21"/>
        <v>31.811023622047248</v>
      </c>
      <c r="BS13" s="37">
        <f t="shared" si="22"/>
        <v>4.04</v>
      </c>
      <c r="BT13" s="38">
        <f t="shared" si="22"/>
        <v>31.811023622047248</v>
      </c>
      <c r="BU13" s="32" t="str">
        <f t="shared" si="23"/>
        <v>?</v>
      </c>
      <c r="BV13" s="39" t="str">
        <f t="shared" si="23"/>
        <v>?</v>
      </c>
    </row>
    <row r="14" spans="1:74" ht="12.75" customHeight="1" x14ac:dyDescent="0.2">
      <c r="A14" s="15" t="s">
        <v>12</v>
      </c>
      <c r="B14" s="17"/>
      <c r="C14" s="3"/>
      <c r="D14" s="17"/>
      <c r="E14" s="3"/>
      <c r="F14" s="17"/>
      <c r="G14" s="3"/>
      <c r="H14" s="17"/>
      <c r="I14" s="3"/>
      <c r="J14" s="17"/>
      <c r="K14" s="3"/>
      <c r="L14" s="17"/>
      <c r="M14" s="3"/>
      <c r="N14" s="17"/>
      <c r="O14" s="3"/>
      <c r="P14" s="17"/>
      <c r="Q14" s="3"/>
      <c r="R14" s="17"/>
      <c r="S14" s="3"/>
      <c r="T14" s="17"/>
      <c r="U14" s="3"/>
      <c r="V14" s="17"/>
      <c r="W14" s="3"/>
      <c r="X14" s="17"/>
      <c r="Y14" s="3"/>
      <c r="Z14" s="17"/>
      <c r="AA14" s="3"/>
      <c r="AB14" s="17"/>
      <c r="AC14" s="3"/>
      <c r="AD14" s="17"/>
      <c r="AE14" s="3"/>
      <c r="AF14" s="17"/>
      <c r="AG14" s="3"/>
      <c r="AH14" s="17"/>
      <c r="AI14" s="3"/>
      <c r="AJ14" s="17"/>
      <c r="AK14" s="3"/>
      <c r="AL14" s="17"/>
      <c r="AM14" s="3"/>
      <c r="AN14" s="17"/>
      <c r="AO14" s="3"/>
      <c r="AP14" s="17"/>
      <c r="AQ14" s="3"/>
      <c r="AR14" s="17"/>
      <c r="AS14" s="3"/>
      <c r="AT14" s="17"/>
      <c r="AU14" s="3"/>
      <c r="AV14" s="17"/>
      <c r="AW14" s="3"/>
      <c r="AX14" s="17"/>
      <c r="AY14" s="3"/>
      <c r="AZ14" s="17"/>
      <c r="BA14" s="3"/>
      <c r="BB14" s="17"/>
      <c r="BC14" s="3"/>
      <c r="BD14" s="17"/>
      <c r="BE14" s="3"/>
      <c r="BF14" s="17"/>
      <c r="BG14" s="3"/>
      <c r="BH14" s="17"/>
      <c r="BI14" s="3"/>
      <c r="BK14" s="45" t="s">
        <v>12</v>
      </c>
      <c r="BL14" s="30"/>
      <c r="BM14" s="21"/>
      <c r="BN14" s="22"/>
      <c r="BO14" s="23"/>
      <c r="BP14" s="24"/>
      <c r="BQ14" s="25"/>
      <c r="BR14" s="26"/>
      <c r="BS14" s="27"/>
      <c r="BT14" s="28"/>
      <c r="BU14" s="22"/>
      <c r="BV14" s="29"/>
    </row>
    <row r="15" spans="1:74" ht="12.75" customHeight="1" x14ac:dyDescent="0.2">
      <c r="A15" s="10" t="s">
        <v>22</v>
      </c>
      <c r="B15" s="19">
        <v>4.08</v>
      </c>
      <c r="C15" s="4">
        <f>IF(AND((B15&gt;0),(B$4&gt;0)),(B15/B$4*100),"")</f>
        <v>32.125984251968511</v>
      </c>
      <c r="D15" s="19"/>
      <c r="E15" s="4" t="str">
        <f>IF(AND((D15&gt;0),(D$4&gt;0)),(D15/D$4*100),"")</f>
        <v/>
      </c>
      <c r="F15" s="19"/>
      <c r="G15" s="4" t="str">
        <f>IF(AND((F15&gt;0),(F$4&gt;0)),(F15/F$4*100),"")</f>
        <v/>
      </c>
      <c r="H15" s="19"/>
      <c r="I15" s="4" t="str">
        <f>IF(AND((H15&gt;0),(H$4&gt;0)),(H15/H$4*100),"")</f>
        <v/>
      </c>
      <c r="J15" s="19"/>
      <c r="K15" s="4" t="str">
        <f>IF(AND((J15&gt;0),(J$4&gt;0)),(J15/J$4*100),"")</f>
        <v/>
      </c>
      <c r="L15" s="19"/>
      <c r="M15" s="4" t="str">
        <f>IF(AND((L15&gt;0),(L$4&gt;0)),(L15/L$4*100),"")</f>
        <v/>
      </c>
      <c r="N15" s="19"/>
      <c r="O15" s="4" t="str">
        <f>IF(AND((N15&gt;0),(N$4&gt;0)),(N15/N$4*100),"")</f>
        <v/>
      </c>
      <c r="P15" s="19"/>
      <c r="Q15" s="4" t="str">
        <f>IF(AND((P15&gt;0),(P$4&gt;0)),(P15/P$4*100),"")</f>
        <v/>
      </c>
      <c r="R15" s="19"/>
      <c r="S15" s="4" t="str">
        <f>IF(AND((R15&gt;0),(R$4&gt;0)),(R15/R$4*100),"")</f>
        <v/>
      </c>
      <c r="T15" s="19"/>
      <c r="U15" s="4" t="str">
        <f>IF(AND((T15&gt;0),(T$4&gt;0)),(T15/T$4*100),"")</f>
        <v/>
      </c>
      <c r="V15" s="19"/>
      <c r="W15" s="4" t="str">
        <f>IF(AND((V15&gt;0),(V$4&gt;0)),(V15/V$4*100),"")</f>
        <v/>
      </c>
      <c r="X15" s="19"/>
      <c r="Y15" s="4" t="str">
        <f>IF(AND((X15&gt;0),(X$4&gt;0)),(X15/X$4*100),"")</f>
        <v/>
      </c>
      <c r="Z15" s="19"/>
      <c r="AA15" s="4" t="str">
        <f>IF(AND((Z15&gt;0),(Z$4&gt;0)),(Z15/Z$4*100),"")</f>
        <v/>
      </c>
      <c r="AB15" s="19"/>
      <c r="AC15" s="4" t="str">
        <f>IF(AND((AB15&gt;0),(AB$4&gt;0)),(AB15/AB$4*100),"")</f>
        <v/>
      </c>
      <c r="AD15" s="19"/>
      <c r="AE15" s="4" t="str">
        <f t="shared" ref="AE15" si="73">IF(AND((AD15&gt;0),(AD$4&gt;0)),(AD15/AD$4*100),"")</f>
        <v/>
      </c>
      <c r="AF15" s="19"/>
      <c r="AG15" s="4" t="str">
        <f t="shared" ref="AG15" si="74">IF(AND((AF15&gt;0),(AF$4&gt;0)),(AF15/AF$4*100),"")</f>
        <v/>
      </c>
      <c r="AH15" s="19"/>
      <c r="AI15" s="4" t="str">
        <f t="shared" ref="AI15" si="75">IF(AND((AH15&gt;0),(AH$4&gt;0)),(AH15/AH$4*100),"")</f>
        <v/>
      </c>
      <c r="AJ15" s="19"/>
      <c r="AK15" s="4" t="str">
        <f t="shared" ref="AK15" si="76">IF(AND((AJ15&gt;0),(AJ$4&gt;0)),(AJ15/AJ$4*100),"")</f>
        <v/>
      </c>
      <c r="AL15" s="19"/>
      <c r="AM15" s="4" t="str">
        <f t="shared" ref="AM15" si="77">IF(AND((AL15&gt;0),(AL$4&gt;0)),(AL15/AL$4*100),"")</f>
        <v/>
      </c>
      <c r="AN15" s="19"/>
      <c r="AO15" s="4" t="str">
        <f t="shared" ref="AO15" si="78">IF(AND((AN15&gt;0),(AN$4&gt;0)),(AN15/AN$4*100),"")</f>
        <v/>
      </c>
      <c r="AP15" s="19"/>
      <c r="AQ15" s="4" t="str">
        <f t="shared" ref="AQ15" si="79">IF(AND((AP15&gt;0),(AP$4&gt;0)),(AP15/AP$4*100),"")</f>
        <v/>
      </c>
      <c r="AR15" s="19"/>
      <c r="AS15" s="4" t="str">
        <f t="shared" ref="AS15" si="80">IF(AND((AR15&gt;0),(AR$4&gt;0)),(AR15/AR$4*100),"")</f>
        <v/>
      </c>
      <c r="AT15" s="19"/>
      <c r="AU15" s="4" t="str">
        <f t="shared" ref="AU15" si="81">IF(AND((AT15&gt;0),(AT$4&gt;0)),(AT15/AT$4*100),"")</f>
        <v/>
      </c>
      <c r="AV15" s="19"/>
      <c r="AW15" s="4" t="str">
        <f t="shared" ref="AW15" si="82">IF(AND((AV15&gt;0),(AV$4&gt;0)),(AV15/AV$4*100),"")</f>
        <v/>
      </c>
      <c r="AX15" s="19"/>
      <c r="AY15" s="4" t="str">
        <f t="shared" ref="AY15" si="83">IF(AND((AX15&gt;0),(AX$4&gt;0)),(AX15/AX$4*100),"")</f>
        <v/>
      </c>
      <c r="AZ15" s="19"/>
      <c r="BA15" s="4" t="str">
        <f t="shared" ref="BA15" si="84">IF(AND((AZ15&gt;0),(AZ$4&gt;0)),(AZ15/AZ$4*100),"")</f>
        <v/>
      </c>
      <c r="BB15" s="19"/>
      <c r="BC15" s="4" t="str">
        <f t="shared" ref="BC15" si="85">IF(AND((BB15&gt;0),(BB$4&gt;0)),(BB15/BB$4*100),"")</f>
        <v/>
      </c>
      <c r="BD15" s="19"/>
      <c r="BE15" s="4" t="str">
        <f t="shared" ref="BE15" si="86">IF(AND((BD15&gt;0),(BD$4&gt;0)),(BD15/BD$4*100),"")</f>
        <v/>
      </c>
      <c r="BF15" s="19"/>
      <c r="BG15" s="4" t="str">
        <f t="shared" ref="BG15" si="87">IF(AND((BF15&gt;0),(BF$4&gt;0)),(BF15/BF$4*100),"")</f>
        <v/>
      </c>
      <c r="BH15" s="19"/>
      <c r="BI15" s="4" t="str">
        <f t="shared" ref="BI15" si="88">IF(AND((BH15&gt;0),(BH$4&gt;0)),(BH15/BH$4*100),"")</f>
        <v/>
      </c>
      <c r="BK15" s="46" t="s">
        <v>22</v>
      </c>
      <c r="BL15" s="30">
        <f t="shared" si="16"/>
        <v>1</v>
      </c>
      <c r="BM15" s="31">
        <f t="shared" si="17"/>
        <v>4.08</v>
      </c>
      <c r="BN15" s="32" t="str">
        <f t="shared" si="18"/>
        <v>–</v>
      </c>
      <c r="BO15" s="33">
        <f t="shared" si="19"/>
        <v>4.08</v>
      </c>
      <c r="BP15" s="34">
        <f t="shared" si="20"/>
        <v>32.125984251968511</v>
      </c>
      <c r="BQ15" s="35" t="str">
        <f t="shared" si="40"/>
        <v>–</v>
      </c>
      <c r="BR15" s="36">
        <f t="shared" si="21"/>
        <v>32.125984251968511</v>
      </c>
      <c r="BS15" s="37">
        <f t="shared" si="22"/>
        <v>4.08</v>
      </c>
      <c r="BT15" s="38">
        <f t="shared" si="22"/>
        <v>32.125984251968511</v>
      </c>
      <c r="BU15" s="32" t="str">
        <f t="shared" si="23"/>
        <v>?</v>
      </c>
      <c r="BV15" s="39" t="str">
        <f t="shared" si="23"/>
        <v>?</v>
      </c>
    </row>
    <row r="16" spans="1:74" ht="12.75" customHeight="1" x14ac:dyDescent="0.2">
      <c r="A16" s="15" t="s">
        <v>13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45" t="s">
        <v>13</v>
      </c>
      <c r="BL16" s="30"/>
      <c r="BM16" s="21"/>
      <c r="BN16" s="22"/>
      <c r="BO16" s="23"/>
      <c r="BP16" s="24"/>
      <c r="BQ16" s="25"/>
      <c r="BR16" s="26"/>
      <c r="BS16" s="27"/>
      <c r="BT16" s="28"/>
      <c r="BU16" s="22"/>
      <c r="BV16" s="29"/>
    </row>
    <row r="17" spans="1:74" ht="12.75" customHeight="1" x14ac:dyDescent="0.2">
      <c r="A17" s="10" t="s">
        <v>22</v>
      </c>
      <c r="B17" s="19">
        <v>3.96</v>
      </c>
      <c r="C17" s="4">
        <f>IF(AND((B17&gt;0),(B$4&gt;0)),(B17/B$4*100),"")</f>
        <v>31.181102362204726</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 si="89">IF(AND((AD17&gt;0),(AD$4&gt;0)),(AD17/AD$4*100),"")</f>
        <v/>
      </c>
      <c r="AF17" s="19"/>
      <c r="AG17" s="4" t="str">
        <f t="shared" ref="AG17" si="90">IF(AND((AF17&gt;0),(AF$4&gt;0)),(AF17/AF$4*100),"")</f>
        <v/>
      </c>
      <c r="AH17" s="19"/>
      <c r="AI17" s="4" t="str">
        <f t="shared" ref="AI17" si="91">IF(AND((AH17&gt;0),(AH$4&gt;0)),(AH17/AH$4*100),"")</f>
        <v/>
      </c>
      <c r="AJ17" s="19"/>
      <c r="AK17" s="4" t="str">
        <f t="shared" ref="AK17" si="92">IF(AND((AJ17&gt;0),(AJ$4&gt;0)),(AJ17/AJ$4*100),"")</f>
        <v/>
      </c>
      <c r="AL17" s="19"/>
      <c r="AM17" s="4" t="str">
        <f t="shared" ref="AM17" si="93">IF(AND((AL17&gt;0),(AL$4&gt;0)),(AL17/AL$4*100),"")</f>
        <v/>
      </c>
      <c r="AN17" s="19"/>
      <c r="AO17" s="4" t="str">
        <f t="shared" ref="AO17" si="94">IF(AND((AN17&gt;0),(AN$4&gt;0)),(AN17/AN$4*100),"")</f>
        <v/>
      </c>
      <c r="AP17" s="19"/>
      <c r="AQ17" s="4" t="str">
        <f t="shared" ref="AQ17" si="95">IF(AND((AP17&gt;0),(AP$4&gt;0)),(AP17/AP$4*100),"")</f>
        <v/>
      </c>
      <c r="AR17" s="19"/>
      <c r="AS17" s="4" t="str">
        <f t="shared" ref="AS17" si="96">IF(AND((AR17&gt;0),(AR$4&gt;0)),(AR17/AR$4*100),"")</f>
        <v/>
      </c>
      <c r="AT17" s="19"/>
      <c r="AU17" s="4" t="str">
        <f t="shared" ref="AU17" si="97">IF(AND((AT17&gt;0),(AT$4&gt;0)),(AT17/AT$4*100),"")</f>
        <v/>
      </c>
      <c r="AV17" s="19"/>
      <c r="AW17" s="4" t="str">
        <f t="shared" ref="AW17" si="98">IF(AND((AV17&gt;0),(AV$4&gt;0)),(AV17/AV$4*100),"")</f>
        <v/>
      </c>
      <c r="AX17" s="19"/>
      <c r="AY17" s="4" t="str">
        <f t="shared" ref="AY17" si="99">IF(AND((AX17&gt;0),(AX$4&gt;0)),(AX17/AX$4*100),"")</f>
        <v/>
      </c>
      <c r="AZ17" s="19"/>
      <c r="BA17" s="4" t="str">
        <f t="shared" ref="BA17" si="100">IF(AND((AZ17&gt;0),(AZ$4&gt;0)),(AZ17/AZ$4*100),"")</f>
        <v/>
      </c>
      <c r="BB17" s="19"/>
      <c r="BC17" s="4" t="str">
        <f t="shared" ref="BC17" si="101">IF(AND((BB17&gt;0),(BB$4&gt;0)),(BB17/BB$4*100),"")</f>
        <v/>
      </c>
      <c r="BD17" s="19"/>
      <c r="BE17" s="4" t="str">
        <f t="shared" ref="BE17" si="102">IF(AND((BD17&gt;0),(BD$4&gt;0)),(BD17/BD$4*100),"")</f>
        <v/>
      </c>
      <c r="BF17" s="19"/>
      <c r="BG17" s="4" t="str">
        <f t="shared" ref="BG17" si="103">IF(AND((BF17&gt;0),(BF$4&gt;0)),(BF17/BF$4*100),"")</f>
        <v/>
      </c>
      <c r="BH17" s="19"/>
      <c r="BI17" s="4" t="str">
        <f t="shared" ref="BI17" si="104">IF(AND((BH17&gt;0),(BH$4&gt;0)),(BH17/BH$4*100),"")</f>
        <v/>
      </c>
      <c r="BK17" s="46" t="s">
        <v>22</v>
      </c>
      <c r="BL17" s="30">
        <f t="shared" si="16"/>
        <v>1</v>
      </c>
      <c r="BM17" s="31">
        <f t="shared" si="17"/>
        <v>3.96</v>
      </c>
      <c r="BN17" s="32" t="str">
        <f t="shared" si="18"/>
        <v>–</v>
      </c>
      <c r="BO17" s="33">
        <f t="shared" si="19"/>
        <v>3.96</v>
      </c>
      <c r="BP17" s="34">
        <f t="shared" si="20"/>
        <v>31.181102362204726</v>
      </c>
      <c r="BQ17" s="35" t="str">
        <f t="shared" si="40"/>
        <v>–</v>
      </c>
      <c r="BR17" s="36">
        <f t="shared" si="21"/>
        <v>31.181102362204726</v>
      </c>
      <c r="BS17" s="37">
        <f t="shared" si="22"/>
        <v>3.96</v>
      </c>
      <c r="BT17" s="38">
        <f t="shared" si="22"/>
        <v>31.181102362204726</v>
      </c>
      <c r="BU17" s="32" t="str">
        <f t="shared" si="23"/>
        <v>?</v>
      </c>
      <c r="BV17" s="39" t="str">
        <f t="shared" si="23"/>
        <v>?</v>
      </c>
    </row>
    <row r="18" spans="1:74" ht="12.75" customHeight="1" x14ac:dyDescent="0.2">
      <c r="A18" s="15" t="s">
        <v>14</v>
      </c>
      <c r="B18" s="17"/>
      <c r="C18" s="3"/>
      <c r="D18" s="17"/>
      <c r="E18" s="3"/>
      <c r="F18" s="17"/>
      <c r="G18" s="3"/>
      <c r="H18" s="17"/>
      <c r="I18" s="3"/>
      <c r="J18" s="17"/>
      <c r="K18" s="3"/>
      <c r="L18" s="17"/>
      <c r="M18" s="3"/>
      <c r="N18" s="17"/>
      <c r="O18" s="3"/>
      <c r="P18" s="17"/>
      <c r="Q18" s="3"/>
      <c r="R18" s="17"/>
      <c r="S18" s="3"/>
      <c r="T18" s="17"/>
      <c r="U18" s="3"/>
      <c r="V18" s="17"/>
      <c r="W18" s="3"/>
      <c r="X18" s="17"/>
      <c r="Y18" s="3"/>
      <c r="Z18" s="17"/>
      <c r="AA18" s="3"/>
      <c r="AB18" s="17"/>
      <c r="AC18" s="3"/>
      <c r="AD18" s="17"/>
      <c r="AE18" s="3"/>
      <c r="AF18" s="17"/>
      <c r="AG18" s="3"/>
      <c r="AH18" s="17"/>
      <c r="AI18" s="3"/>
      <c r="AJ18" s="17"/>
      <c r="AK18" s="3"/>
      <c r="AL18" s="17"/>
      <c r="AM18" s="3"/>
      <c r="AN18" s="17"/>
      <c r="AO18" s="3"/>
      <c r="AP18" s="17"/>
      <c r="AQ18" s="3"/>
      <c r="AR18" s="17"/>
      <c r="AS18" s="3"/>
      <c r="AT18" s="17"/>
      <c r="AU18" s="3"/>
      <c r="AV18" s="17"/>
      <c r="AW18" s="3"/>
      <c r="AX18" s="17"/>
      <c r="AY18" s="3"/>
      <c r="AZ18" s="17"/>
      <c r="BA18" s="3"/>
      <c r="BB18" s="17"/>
      <c r="BC18" s="3"/>
      <c r="BD18" s="17"/>
      <c r="BE18" s="3"/>
      <c r="BF18" s="17"/>
      <c r="BG18" s="3"/>
      <c r="BH18" s="17"/>
      <c r="BI18" s="3"/>
      <c r="BK18" s="45" t="s">
        <v>14</v>
      </c>
      <c r="BL18" s="30"/>
      <c r="BM18" s="21"/>
      <c r="BN18" s="22"/>
      <c r="BO18" s="23"/>
      <c r="BP18" s="24"/>
      <c r="BQ18" s="25"/>
      <c r="BR18" s="26"/>
      <c r="BS18" s="27"/>
      <c r="BT18" s="28"/>
      <c r="BU18" s="22"/>
      <c r="BV18" s="29"/>
    </row>
    <row r="19" spans="1:74" ht="12.75" customHeight="1" x14ac:dyDescent="0.2">
      <c r="A19" s="10" t="s">
        <v>22</v>
      </c>
      <c r="B19" s="19">
        <v>4.42</v>
      </c>
      <c r="C19" s="4">
        <f>IF(AND((B19&gt;0),(B$4&gt;0)),(B19/B$4*100),"")</f>
        <v>34.803149606299215</v>
      </c>
      <c r="D19" s="19"/>
      <c r="E19" s="4" t="str">
        <f>IF(AND((D19&gt;0),(D$4&gt;0)),(D19/D$4*100),"")</f>
        <v/>
      </c>
      <c r="F19" s="19"/>
      <c r="G19" s="4" t="str">
        <f>IF(AND((F19&gt;0),(F$4&gt;0)),(F19/F$4*100),"")</f>
        <v/>
      </c>
      <c r="H19" s="19"/>
      <c r="I19" s="4" t="str">
        <f>IF(AND((H19&gt;0),(H$4&gt;0)),(H19/H$4*100),"")</f>
        <v/>
      </c>
      <c r="J19" s="19"/>
      <c r="K19" s="4" t="str">
        <f>IF(AND((J19&gt;0),(J$4&gt;0)),(J19/J$4*100),"")</f>
        <v/>
      </c>
      <c r="L19" s="19"/>
      <c r="M19" s="4" t="str">
        <f>IF(AND((L19&gt;0),(L$4&gt;0)),(L19/L$4*100),"")</f>
        <v/>
      </c>
      <c r="N19" s="19"/>
      <c r="O19" s="4" t="str">
        <f>IF(AND((N19&gt;0),(N$4&gt;0)),(N19/N$4*100),"")</f>
        <v/>
      </c>
      <c r="P19" s="19"/>
      <c r="Q19" s="4" t="str">
        <f>IF(AND((P19&gt;0),(P$4&gt;0)),(P19/P$4*100),"")</f>
        <v/>
      </c>
      <c r="R19" s="19"/>
      <c r="S19" s="4" t="str">
        <f>IF(AND((R19&gt;0),(R$4&gt;0)),(R19/R$4*100),"")</f>
        <v/>
      </c>
      <c r="T19" s="19"/>
      <c r="U19" s="4" t="str">
        <f>IF(AND((T19&gt;0),(T$4&gt;0)),(T19/T$4*100),"")</f>
        <v/>
      </c>
      <c r="V19" s="19"/>
      <c r="W19" s="4" t="str">
        <f>IF(AND((V19&gt;0),(V$4&gt;0)),(V19/V$4*100),"")</f>
        <v/>
      </c>
      <c r="X19" s="19"/>
      <c r="Y19" s="4" t="str">
        <f>IF(AND((X19&gt;0),(X$4&gt;0)),(X19/X$4*100),"")</f>
        <v/>
      </c>
      <c r="Z19" s="19"/>
      <c r="AA19" s="4" t="str">
        <f>IF(AND((Z19&gt;0),(Z$4&gt;0)),(Z19/Z$4*100),"")</f>
        <v/>
      </c>
      <c r="AB19" s="19"/>
      <c r="AC19" s="4" t="str">
        <f>IF(AND((AB19&gt;0),(AB$4&gt;0)),(AB19/AB$4*100),"")</f>
        <v/>
      </c>
      <c r="AD19" s="19"/>
      <c r="AE19" s="4" t="str">
        <f t="shared" ref="AE19" si="105">IF(AND((AD19&gt;0),(AD$4&gt;0)),(AD19/AD$4*100),"")</f>
        <v/>
      </c>
      <c r="AF19" s="19"/>
      <c r="AG19" s="4" t="str">
        <f t="shared" ref="AG19" si="106">IF(AND((AF19&gt;0),(AF$4&gt;0)),(AF19/AF$4*100),"")</f>
        <v/>
      </c>
      <c r="AH19" s="19"/>
      <c r="AI19" s="4" t="str">
        <f t="shared" ref="AI19" si="107">IF(AND((AH19&gt;0),(AH$4&gt;0)),(AH19/AH$4*100),"")</f>
        <v/>
      </c>
      <c r="AJ19" s="19"/>
      <c r="AK19" s="4" t="str">
        <f t="shared" ref="AK19" si="108">IF(AND((AJ19&gt;0),(AJ$4&gt;0)),(AJ19/AJ$4*100),"")</f>
        <v/>
      </c>
      <c r="AL19" s="19"/>
      <c r="AM19" s="4" t="str">
        <f t="shared" ref="AM19" si="109">IF(AND((AL19&gt;0),(AL$4&gt;0)),(AL19/AL$4*100),"")</f>
        <v/>
      </c>
      <c r="AN19" s="19"/>
      <c r="AO19" s="4" t="str">
        <f t="shared" ref="AO19" si="110">IF(AND((AN19&gt;0),(AN$4&gt;0)),(AN19/AN$4*100),"")</f>
        <v/>
      </c>
      <c r="AP19" s="19"/>
      <c r="AQ19" s="4" t="str">
        <f t="shared" ref="AQ19" si="111">IF(AND((AP19&gt;0),(AP$4&gt;0)),(AP19/AP$4*100),"")</f>
        <v/>
      </c>
      <c r="AR19" s="19"/>
      <c r="AS19" s="4" t="str">
        <f t="shared" ref="AS19" si="112">IF(AND((AR19&gt;0),(AR$4&gt;0)),(AR19/AR$4*100),"")</f>
        <v/>
      </c>
      <c r="AT19" s="19"/>
      <c r="AU19" s="4" t="str">
        <f t="shared" ref="AU19" si="113">IF(AND((AT19&gt;0),(AT$4&gt;0)),(AT19/AT$4*100),"")</f>
        <v/>
      </c>
      <c r="AV19" s="19"/>
      <c r="AW19" s="4" t="str">
        <f t="shared" ref="AW19" si="114">IF(AND((AV19&gt;0),(AV$4&gt;0)),(AV19/AV$4*100),"")</f>
        <v/>
      </c>
      <c r="AX19" s="19"/>
      <c r="AY19" s="4" t="str">
        <f t="shared" ref="AY19" si="115">IF(AND((AX19&gt;0),(AX$4&gt;0)),(AX19/AX$4*100),"")</f>
        <v/>
      </c>
      <c r="AZ19" s="19"/>
      <c r="BA19" s="4" t="str">
        <f t="shared" ref="BA19" si="116">IF(AND((AZ19&gt;0),(AZ$4&gt;0)),(AZ19/AZ$4*100),"")</f>
        <v/>
      </c>
      <c r="BB19" s="19"/>
      <c r="BC19" s="4" t="str">
        <f t="shared" ref="BC19" si="117">IF(AND((BB19&gt;0),(BB$4&gt;0)),(BB19/BB$4*100),"")</f>
        <v/>
      </c>
      <c r="BD19" s="19"/>
      <c r="BE19" s="4" t="str">
        <f t="shared" ref="BE19" si="118">IF(AND((BD19&gt;0),(BD$4&gt;0)),(BD19/BD$4*100),"")</f>
        <v/>
      </c>
      <c r="BF19" s="19"/>
      <c r="BG19" s="4" t="str">
        <f t="shared" ref="BG19" si="119">IF(AND((BF19&gt;0),(BF$4&gt;0)),(BF19/BF$4*100),"")</f>
        <v/>
      </c>
      <c r="BH19" s="19"/>
      <c r="BI19" s="4" t="str">
        <f t="shared" ref="BI19" si="120">IF(AND((BH19&gt;0),(BH$4&gt;0)),(BH19/BH$4*100),"")</f>
        <v/>
      </c>
      <c r="BK19" s="46" t="s">
        <v>22</v>
      </c>
      <c r="BL19" s="30">
        <f t="shared" si="16"/>
        <v>1</v>
      </c>
      <c r="BM19" s="31">
        <f t="shared" si="17"/>
        <v>4.42</v>
      </c>
      <c r="BN19" s="32" t="str">
        <f t="shared" si="18"/>
        <v>–</v>
      </c>
      <c r="BO19" s="33">
        <f t="shared" si="19"/>
        <v>4.42</v>
      </c>
      <c r="BP19" s="34">
        <f t="shared" si="20"/>
        <v>34.803149606299215</v>
      </c>
      <c r="BQ19" s="35" t="str">
        <f t="shared" si="40"/>
        <v>–</v>
      </c>
      <c r="BR19" s="36">
        <f t="shared" si="21"/>
        <v>34.803149606299215</v>
      </c>
      <c r="BS19" s="37">
        <f t="shared" si="22"/>
        <v>4.42</v>
      </c>
      <c r="BT19" s="38">
        <f t="shared" si="22"/>
        <v>34.803149606299215</v>
      </c>
      <c r="BU19" s="32" t="str">
        <f t="shared" si="23"/>
        <v>?</v>
      </c>
      <c r="BV19" s="39" t="str">
        <f t="shared" si="23"/>
        <v>?</v>
      </c>
    </row>
    <row r="20" spans="1:74" s="71" customFormat="1" ht="12.75" customHeight="1" x14ac:dyDescent="0.2">
      <c r="A20" s="10" t="s">
        <v>51</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K20" s="46"/>
      <c r="BL20" s="30"/>
      <c r="BM20" s="31"/>
      <c r="BN20" s="32"/>
      <c r="BO20" s="33"/>
      <c r="BP20" s="34"/>
      <c r="BQ20" s="35"/>
      <c r="BR20" s="94"/>
      <c r="BS20" s="37"/>
      <c r="BT20" s="38"/>
      <c r="BU20" s="32"/>
      <c r="BV20" s="35"/>
    </row>
    <row r="21" spans="1:74" s="71" customFormat="1" ht="12.75" customHeight="1" x14ac:dyDescent="0.2">
      <c r="A21" s="68" t="s">
        <v>52</v>
      </c>
      <c r="B21" s="19">
        <v>22.675736961451246</v>
      </c>
      <c r="C21" s="1"/>
      <c r="D21" s="11"/>
      <c r="E21" s="1"/>
      <c r="F21" s="11"/>
      <c r="G21" s="1"/>
      <c r="H21" s="11"/>
      <c r="I21" s="1"/>
      <c r="J21" s="11"/>
      <c r="K21" s="1"/>
      <c r="L21" s="11"/>
      <c r="M21" s="1"/>
      <c r="N21" s="11"/>
      <c r="O21" s="1"/>
      <c r="P21" s="11"/>
      <c r="Q21" s="1"/>
      <c r="R21" s="11"/>
      <c r="S21" s="1"/>
      <c r="T21" s="11"/>
      <c r="U21" s="1"/>
      <c r="V21" s="11"/>
      <c r="W21" s="1"/>
      <c r="X21" s="11"/>
      <c r="Y21" s="92"/>
      <c r="Z21" s="11"/>
      <c r="AA21" s="1"/>
      <c r="AB21" s="11"/>
      <c r="AC21" s="1"/>
      <c r="AD21" s="11"/>
      <c r="AE21" s="1"/>
      <c r="AF21" s="19"/>
      <c r="AG21" s="1"/>
      <c r="AH21" s="19"/>
      <c r="AI21" s="4"/>
      <c r="AJ21" s="19"/>
      <c r="AK21" s="4"/>
      <c r="AL21" s="19"/>
      <c r="AM21" s="4"/>
      <c r="AN21" s="19"/>
      <c r="AO21" s="4"/>
      <c r="AP21" s="19"/>
      <c r="AQ21" s="4"/>
      <c r="AR21" s="19"/>
      <c r="AS21" s="4"/>
      <c r="AT21" s="19"/>
      <c r="AU21" s="4"/>
      <c r="AV21" s="19"/>
      <c r="AW21" s="4"/>
      <c r="AX21" s="19"/>
      <c r="AY21" s="4"/>
      <c r="AZ21" s="19"/>
      <c r="BA21" s="4"/>
      <c r="BB21" s="19"/>
      <c r="BC21" s="4"/>
      <c r="BD21" s="19"/>
      <c r="BE21" s="4"/>
      <c r="BF21" s="19"/>
      <c r="BG21" s="4"/>
      <c r="BH21" s="19"/>
      <c r="BI21" s="4"/>
      <c r="BK21" s="99"/>
      <c r="BL21" s="30"/>
      <c r="BM21" s="31"/>
      <c r="BN21" s="32"/>
      <c r="BO21" s="33"/>
      <c r="BP21" s="34"/>
      <c r="BQ21" s="35"/>
      <c r="BR21" s="94"/>
      <c r="BS21" s="37"/>
      <c r="BT21" s="38"/>
      <c r="BU21" s="32"/>
      <c r="BV21" s="35"/>
    </row>
    <row r="22" spans="1:74" ht="12.75" customHeight="1" x14ac:dyDescent="0.2">
      <c r="A22" s="68" t="s">
        <v>53</v>
      </c>
      <c r="B22" s="19">
        <v>7.0861678004535147</v>
      </c>
      <c r="C22" s="1"/>
      <c r="D22" s="11"/>
      <c r="E22" s="1"/>
      <c r="F22" s="11"/>
      <c r="G22" s="1"/>
      <c r="H22" s="11"/>
      <c r="I22" s="1"/>
      <c r="J22" s="11"/>
      <c r="K22" s="1"/>
      <c r="L22" s="11"/>
      <c r="M22" s="1"/>
      <c r="N22" s="11"/>
      <c r="O22" s="1"/>
      <c r="P22" s="11"/>
      <c r="Q22" s="1"/>
      <c r="R22" s="11"/>
      <c r="S22" s="1"/>
      <c r="T22" s="11"/>
      <c r="U22" s="1"/>
      <c r="V22" s="11"/>
      <c r="W22" s="1"/>
      <c r="X22" s="11"/>
      <c r="Y22" s="8"/>
      <c r="Z22" s="11"/>
      <c r="AA22" s="1"/>
      <c r="AB22" s="11"/>
      <c r="AC22" s="1"/>
      <c r="AD22" s="11"/>
      <c r="AE22" s="1"/>
      <c r="AF22" s="19"/>
      <c r="AG22" s="1"/>
      <c r="AH22" s="19"/>
      <c r="AI22" s="4"/>
      <c r="AJ22" s="19"/>
      <c r="AK22" s="4"/>
      <c r="AL22" s="19"/>
      <c r="AM22" s="4"/>
      <c r="AN22" s="19"/>
      <c r="AO22" s="4"/>
      <c r="AP22" s="19"/>
      <c r="AQ22" s="4"/>
      <c r="AR22" s="19"/>
      <c r="AS22" s="4"/>
      <c r="AT22" s="19"/>
      <c r="AU22" s="4"/>
      <c r="AV22" s="19"/>
      <c r="AW22" s="4"/>
      <c r="AX22" s="19"/>
      <c r="AY22" s="4"/>
      <c r="AZ22" s="19"/>
      <c r="BA22" s="4"/>
      <c r="BB22" s="19"/>
      <c r="BC22" s="4"/>
      <c r="BD22" s="19"/>
      <c r="BE22" s="4"/>
      <c r="BF22" s="19"/>
      <c r="BG22" s="4"/>
      <c r="BH22" s="19"/>
      <c r="BI22" s="4"/>
      <c r="BL22" s="30"/>
      <c r="BM22" s="31"/>
      <c r="BN22" s="32"/>
      <c r="BO22" s="33"/>
      <c r="BP22" s="34"/>
      <c r="BQ22" s="35"/>
      <c r="BR22" s="94"/>
      <c r="BS22" s="37"/>
      <c r="BT22" s="38"/>
      <c r="BU22" s="32"/>
      <c r="BV22" s="35"/>
    </row>
    <row r="23" spans="1:74" ht="12.75" customHeight="1" x14ac:dyDescent="0.2">
      <c r="A23" s="68" t="s">
        <v>54</v>
      </c>
      <c r="B23" s="19">
        <v>0</v>
      </c>
      <c r="C23" s="1"/>
      <c r="D23" s="11"/>
      <c r="E23" s="1"/>
      <c r="F23" s="11"/>
      <c r="G23" s="1"/>
      <c r="H23" s="11"/>
      <c r="I23" s="1"/>
      <c r="J23" s="11"/>
      <c r="K23" s="1"/>
      <c r="L23" s="11"/>
      <c r="M23" s="1"/>
      <c r="N23" s="11"/>
      <c r="O23" s="1"/>
      <c r="P23" s="11"/>
      <c r="Q23" s="1"/>
      <c r="R23" s="11"/>
      <c r="S23" s="1"/>
      <c r="T23" s="11"/>
      <c r="U23" s="1"/>
      <c r="V23" s="11"/>
      <c r="W23" s="1"/>
      <c r="X23" s="11"/>
      <c r="Y23" s="8"/>
      <c r="Z23" s="11"/>
      <c r="AA23" s="1"/>
      <c r="AB23" s="11"/>
      <c r="AC23" s="1"/>
      <c r="AD23" s="11"/>
      <c r="AE23" s="1"/>
      <c r="AF23" s="19"/>
      <c r="AG23" s="1"/>
      <c r="AH23" s="19"/>
      <c r="AI23" s="4"/>
      <c r="AJ23" s="19"/>
      <c r="AK23" s="4"/>
      <c r="AL23" s="19"/>
      <c r="AM23" s="4"/>
      <c r="AN23" s="19"/>
      <c r="AO23" s="4"/>
      <c r="AP23" s="19"/>
      <c r="AQ23" s="4"/>
      <c r="AR23" s="19"/>
      <c r="AS23" s="4"/>
      <c r="AT23" s="19"/>
      <c r="AU23" s="4"/>
      <c r="AV23" s="19"/>
      <c r="AW23" s="4"/>
      <c r="AX23" s="19"/>
      <c r="AY23" s="4"/>
      <c r="AZ23" s="19"/>
      <c r="BA23" s="4"/>
      <c r="BB23" s="19"/>
      <c r="BC23" s="4"/>
      <c r="BD23" s="19"/>
      <c r="BE23" s="4"/>
      <c r="BF23" s="19"/>
      <c r="BG23" s="4"/>
      <c r="BH23" s="19"/>
      <c r="BI23" s="4"/>
      <c r="BL23" s="30"/>
      <c r="BM23" s="31"/>
      <c r="BN23" s="32"/>
      <c r="BO23" s="33"/>
      <c r="BP23" s="34"/>
      <c r="BQ23" s="35"/>
      <c r="BR23" s="94"/>
      <c r="BS23" s="37"/>
      <c r="BT23" s="38"/>
      <c r="BU23" s="32"/>
      <c r="BV23" s="35"/>
    </row>
    <row r="24" spans="1:74" ht="12.75" customHeight="1" x14ac:dyDescent="0.2">
      <c r="A24" s="8" t="s">
        <v>53</v>
      </c>
      <c r="B24" s="19">
        <v>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L24" s="30"/>
      <c r="BM24" s="31"/>
      <c r="BN24" s="32"/>
      <c r="BO24" s="33"/>
      <c r="BP24" s="34"/>
      <c r="BQ24" s="35"/>
      <c r="BR24" s="94"/>
      <c r="BS24" s="37"/>
      <c r="BT24" s="38"/>
      <c r="BU24" s="32"/>
      <c r="BV24" s="35"/>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S1:BT1"/>
    <mergeCell ref="BU1:BV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O18"/>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10" width="9.140625" style="51"/>
    <col min="11" max="11" width="11.28515625" style="51" customWidth="1"/>
    <col min="12" max="15" width="6.7109375" style="51" customWidth="1"/>
    <col min="16" max="16384" width="9.140625" style="51"/>
  </cols>
  <sheetData>
    <row r="1" spans="1:15" ht="38.25" x14ac:dyDescent="0.2">
      <c r="A1" s="100" t="s">
        <v>40</v>
      </c>
      <c r="B1" s="67" t="s">
        <v>41</v>
      </c>
      <c r="C1" s="53" t="s">
        <v>25</v>
      </c>
      <c r="D1" s="68" t="s">
        <v>4</v>
      </c>
      <c r="E1" s="68" t="s">
        <v>21</v>
      </c>
      <c r="F1" s="68" t="s">
        <v>26</v>
      </c>
      <c r="G1" s="68" t="s">
        <v>27</v>
      </c>
      <c r="H1" s="68" t="s">
        <v>28</v>
      </c>
      <c r="I1" s="68" t="s">
        <v>29</v>
      </c>
      <c r="J1" s="68" t="s">
        <v>30</v>
      </c>
      <c r="K1" s="68" t="s">
        <v>31</v>
      </c>
      <c r="L1" s="68" t="s">
        <v>42</v>
      </c>
      <c r="M1" s="68" t="s">
        <v>43</v>
      </c>
      <c r="N1" s="68" t="s">
        <v>44</v>
      </c>
      <c r="O1" s="68" t="s">
        <v>45</v>
      </c>
    </row>
    <row r="2" spans="1:15" x14ac:dyDescent="0.2">
      <c r="A2" s="101" t="str">
        <f>'general info'!D2</f>
        <v>Bryodelphax australasiaticus</v>
      </c>
      <c r="B2" s="91" t="str">
        <f>'general info'!D3</f>
        <v>MY.242 [M.X.39]</v>
      </c>
      <c r="C2" s="72" t="str">
        <f>females!B1</f>
        <v>1 (HOL)</v>
      </c>
      <c r="D2" s="73">
        <f>IF(females!B3&gt;0,females!B3,"")</f>
        <v>110.81</v>
      </c>
      <c r="E2" s="77">
        <f>IF(females!B4&gt;0,females!B4,"")</f>
        <v>16.63</v>
      </c>
      <c r="F2" s="77">
        <f>IF(females!B6&gt;0,females!B6,"")</f>
        <v>5.64</v>
      </c>
      <c r="G2" s="77">
        <f>IF(females!B7&gt;0,females!B7,"")</f>
        <v>2.92</v>
      </c>
      <c r="H2" s="77">
        <f>IF(females!B8&gt;0,females!B8,"")</f>
        <v>9.0299999999999994</v>
      </c>
      <c r="I2" s="77">
        <f>IF(females!B9&gt;0,females!B9,"")</f>
        <v>1.87</v>
      </c>
      <c r="J2" s="77">
        <f>IF(females!B10&gt;0,females!B10,"")</f>
        <v>24.56</v>
      </c>
      <c r="K2" s="78">
        <f>IF(females!B11&gt;0,females!B11,"")</f>
        <v>0.22164064615106938</v>
      </c>
      <c r="L2" s="77">
        <f>IF(females!B13&gt;0,females!B13,"")</f>
        <v>5.0599999999999996</v>
      </c>
      <c r="M2" s="77">
        <f>IF(females!B15&gt;0,females!B15,"")</f>
        <v>5.54</v>
      </c>
      <c r="N2" s="77">
        <f>IF(females!B17&gt;0,females!B17,"")</f>
        <v>5.03</v>
      </c>
      <c r="O2" s="79">
        <f>IF(females!B19&gt;0,females!B19,"")</f>
        <v>5.35</v>
      </c>
    </row>
    <row r="3" spans="1:15" x14ac:dyDescent="0.2">
      <c r="A3" s="100" t="str">
        <f t="shared" ref="A3:B18" si="0">A$2</f>
        <v>Bryodelphax australasiaticus</v>
      </c>
      <c r="B3" s="65" t="str">
        <f>B$2</f>
        <v>MY.242 [M.X.39]</v>
      </c>
      <c r="C3" s="72">
        <f>females!D1</f>
        <v>2</v>
      </c>
      <c r="D3" s="73">
        <f>IF(females!D3&gt;0,females!D3,"")</f>
        <v>105.53</v>
      </c>
      <c r="E3" s="81">
        <f>IF(females!D4&gt;0,females!D4,"")</f>
        <v>16.3</v>
      </c>
      <c r="F3" s="81">
        <f>IF(females!D6&gt;0,females!D6,"")</f>
        <v>6.41</v>
      </c>
      <c r="G3" s="81">
        <f>IF(females!D7&gt;0,females!D7,"")</f>
        <v>2.27</v>
      </c>
      <c r="H3" s="81">
        <f>IF(females!D8&gt;0,females!D8,"")</f>
        <v>9.41</v>
      </c>
      <c r="I3" s="81">
        <f>IF(females!D9&gt;0,females!D9,"")</f>
        <v>1.75</v>
      </c>
      <c r="J3" s="81">
        <f>IF(females!D10&gt;0,females!D10,"")</f>
        <v>25.73</v>
      </c>
      <c r="K3" s="80">
        <f>IF(females!D11&gt;0,females!D11,"")</f>
        <v>0.24381692409741307</v>
      </c>
      <c r="L3" s="81">
        <f>IF(females!D13&gt;0,females!D13,"")</f>
        <v>5.01</v>
      </c>
      <c r="M3" s="81">
        <f>IF(females!D15&gt;0,females!D15,"")</f>
        <v>5.2</v>
      </c>
      <c r="N3" s="81">
        <f>IF(females!D17&gt;0,females!D17,"")</f>
        <v>4.57</v>
      </c>
      <c r="O3" s="79">
        <f>IF(females!D19&gt;0,females!D19,"")</f>
        <v>5.0199999999999996</v>
      </c>
    </row>
    <row r="4" spans="1:15" x14ac:dyDescent="0.2">
      <c r="A4" s="100" t="str">
        <f t="shared" si="0"/>
        <v>Bryodelphax australasiaticus</v>
      </c>
      <c r="B4" s="65" t="str">
        <f t="shared" si="0"/>
        <v>MY.242 [M.X.39]</v>
      </c>
      <c r="C4" s="72">
        <f>females!F1</f>
        <v>3</v>
      </c>
      <c r="D4" s="73">
        <f>IF(females!F3&gt;0,females!F3,"")</f>
        <v>112.32</v>
      </c>
      <c r="E4" s="81">
        <f>IF(females!F4&gt;0,females!F4,"")</f>
        <v>17.010000000000002</v>
      </c>
      <c r="F4" s="81">
        <f>IF(females!F6&gt;0,females!F6,"")</f>
        <v>5.89</v>
      </c>
      <c r="G4" s="81" t="str">
        <f>IF(females!F7&gt;0,females!F7,"")</f>
        <v/>
      </c>
      <c r="H4" s="81">
        <f>IF(females!F8&gt;0,females!F8,"")</f>
        <v>8.11</v>
      </c>
      <c r="I4" s="81">
        <f>IF(females!F9&gt;0,females!F9,"")</f>
        <v>2.37</v>
      </c>
      <c r="J4" s="81">
        <f>IF(females!F10&gt;0,females!F10,"")</f>
        <v>24.5</v>
      </c>
      <c r="K4" s="80">
        <f>IF(females!F11&gt;0,females!F11,"")</f>
        <v>0.21812678062678065</v>
      </c>
      <c r="L4" s="81">
        <f>IF(females!F13&gt;0,females!F13,"")</f>
        <v>4.46</v>
      </c>
      <c r="M4" s="81">
        <f>IF(females!F15&gt;0,females!F15,"")</f>
        <v>4.54</v>
      </c>
      <c r="N4" s="81">
        <f>IF(females!F17&gt;0,females!F17,"")</f>
        <v>4.58</v>
      </c>
      <c r="O4" s="79">
        <f>IF(females!F19&gt;0,females!F19,"")</f>
        <v>5.23</v>
      </c>
    </row>
    <row r="5" spans="1:15" x14ac:dyDescent="0.2">
      <c r="A5" s="100" t="str">
        <f t="shared" si="0"/>
        <v>Bryodelphax australasiaticus</v>
      </c>
      <c r="B5" s="65" t="str">
        <f t="shared" si="0"/>
        <v>MY.242 [M.X.39]</v>
      </c>
      <c r="C5" s="72">
        <f>females!H1</f>
        <v>4</v>
      </c>
      <c r="D5" s="73">
        <f>IF(females!H3&gt;0,females!H3,"")</f>
        <v>111.34</v>
      </c>
      <c r="E5" s="81">
        <f>IF(females!H4&gt;0,females!H4,"")</f>
        <v>15.16</v>
      </c>
      <c r="F5" s="81">
        <f>IF(females!H6&gt;0,females!H6,"")</f>
        <v>5.7</v>
      </c>
      <c r="G5" s="81">
        <f>IF(females!H7&gt;0,females!H7,"")</f>
        <v>2.95</v>
      </c>
      <c r="H5" s="81">
        <f>IF(females!H8&gt;0,females!H8,"")</f>
        <v>7.42</v>
      </c>
      <c r="I5" s="81" t="str">
        <f>IF(females!H9&gt;0,females!H9,"")</f>
        <v/>
      </c>
      <c r="J5" s="81">
        <f>IF(females!H10&gt;0,females!H10,"")</f>
        <v>27.83</v>
      </c>
      <c r="K5" s="80">
        <f>IF(females!H11&gt;0,females!H11,"")</f>
        <v>0.24995509250943054</v>
      </c>
      <c r="L5" s="81" t="str">
        <f>IF(females!H13&gt;0,females!H13,"")</f>
        <v/>
      </c>
      <c r="M5" s="81">
        <f>IF(females!H15&gt;0,females!H15,"")</f>
        <v>4.88</v>
      </c>
      <c r="N5" s="81">
        <f>IF(females!H17&gt;0,females!H17,"")</f>
        <v>4.6900000000000004</v>
      </c>
      <c r="O5" s="79">
        <f>IF(females!H19&gt;0,females!H19,"")</f>
        <v>5.22</v>
      </c>
    </row>
    <row r="6" spans="1:15" x14ac:dyDescent="0.2">
      <c r="A6" s="100" t="str">
        <f t="shared" si="0"/>
        <v>Bryodelphax australasiaticus</v>
      </c>
      <c r="B6" s="65" t="str">
        <f t="shared" si="0"/>
        <v>MY.242 [M.X.39]</v>
      </c>
      <c r="C6" s="72">
        <f>females!J1</f>
        <v>5</v>
      </c>
      <c r="D6" s="73">
        <f>IF(females!J3&gt;0,females!J3,"")</f>
        <v>115.35</v>
      </c>
      <c r="E6" s="81">
        <f>IF(females!J4&gt;0,females!J4,"")</f>
        <v>16.18</v>
      </c>
      <c r="F6" s="81">
        <f>IF(females!J6&gt;0,females!J6,"")</f>
        <v>6.2</v>
      </c>
      <c r="G6" s="81" t="str">
        <f>IF(females!J7&gt;0,females!J7,"")</f>
        <v/>
      </c>
      <c r="H6" s="81">
        <f>IF(females!J8&gt;0,females!J8,"")</f>
        <v>8.1999999999999993</v>
      </c>
      <c r="I6" s="81" t="str">
        <f>IF(females!J9&gt;0,females!J9,"")</f>
        <v/>
      </c>
      <c r="J6" s="81">
        <f>IF(females!J10&gt;0,females!J10,"")</f>
        <v>27.89</v>
      </c>
      <c r="K6" s="80">
        <f>IF(females!J11&gt;0,females!J11,"")</f>
        <v>0.24178586909406158</v>
      </c>
      <c r="L6" s="81">
        <f>IF(females!J13&gt;0,females!J13,"")</f>
        <v>4.45</v>
      </c>
      <c r="M6" s="81" t="str">
        <f>IF(females!J15&gt;0,females!J15,"")</f>
        <v/>
      </c>
      <c r="N6" s="81">
        <f>IF(females!J17&gt;0,females!J17,"")</f>
        <v>4.5199999999999996</v>
      </c>
      <c r="O6" s="79">
        <f>IF(females!J19&gt;0,females!J19,"")</f>
        <v>5.13</v>
      </c>
    </row>
    <row r="7" spans="1:15" x14ac:dyDescent="0.2">
      <c r="A7" s="100" t="str">
        <f t="shared" si="0"/>
        <v>Bryodelphax australasiaticus</v>
      </c>
      <c r="B7" s="65" t="str">
        <f t="shared" si="0"/>
        <v>MY.242 [M.X.39]</v>
      </c>
      <c r="C7" s="72">
        <f>females!L1</f>
        <v>6</v>
      </c>
      <c r="D7" s="73">
        <f>IF(females!L3&gt;0,females!L3,"")</f>
        <v>108.74</v>
      </c>
      <c r="E7" s="81">
        <f>IF(females!L4&gt;0,females!L4,"")</f>
        <v>16.04</v>
      </c>
      <c r="F7" s="81">
        <f>IF(females!L6&gt;0,females!L6,"")</f>
        <v>6.61</v>
      </c>
      <c r="G7" s="81">
        <f>IF(females!L7&gt;0,females!L7,"")</f>
        <v>2.89</v>
      </c>
      <c r="H7" s="81">
        <f>IF(females!L8&gt;0,females!L8,"")</f>
        <v>8.8000000000000007</v>
      </c>
      <c r="I7" s="81">
        <f>IF(females!L9&gt;0,females!L9,"")</f>
        <v>2.15</v>
      </c>
      <c r="J7" s="81">
        <f>IF(females!L10&gt;0,females!L10,"")</f>
        <v>26.23</v>
      </c>
      <c r="K7" s="80">
        <f>IF(females!L11&gt;0,females!L11,"")</f>
        <v>0.24121758322604378</v>
      </c>
      <c r="L7" s="81">
        <f>IF(females!L13&gt;0,females!L13,"")</f>
        <v>5.05</v>
      </c>
      <c r="M7" s="81">
        <f>IF(females!L15&gt;0,females!L15,"")</f>
        <v>4.87</v>
      </c>
      <c r="N7" s="81">
        <f>IF(females!L17&gt;0,females!L17,"")</f>
        <v>4.8600000000000003</v>
      </c>
      <c r="O7" s="79" t="str">
        <f>IF(females!L19&gt;0,females!L19,"")</f>
        <v/>
      </c>
    </row>
    <row r="8" spans="1:15" x14ac:dyDescent="0.2">
      <c r="A8" s="100" t="str">
        <f t="shared" si="0"/>
        <v>Bryodelphax australasiaticus</v>
      </c>
      <c r="B8" s="65" t="str">
        <f t="shared" si="0"/>
        <v>MY.242 [M.X.39]</v>
      </c>
      <c r="C8" s="72">
        <f>females!N1</f>
        <v>7</v>
      </c>
      <c r="D8" s="73">
        <f>IF(females!N3&gt;0,females!N3,"")</f>
        <v>110.65</v>
      </c>
      <c r="E8" s="81">
        <f>IF(females!N4&gt;0,females!N4,"")</f>
        <v>16.43</v>
      </c>
      <c r="F8" s="81">
        <f>IF(females!N6&gt;0,females!N6,"")</f>
        <v>5.05</v>
      </c>
      <c r="G8" s="81">
        <f>IF(females!N7&gt;0,females!N7,"")</f>
        <v>3.09</v>
      </c>
      <c r="H8" s="81">
        <f>IF(females!N8&gt;0,females!N8,"")</f>
        <v>8.19</v>
      </c>
      <c r="I8" s="81">
        <f>IF(females!N9&gt;0,females!N9,"")</f>
        <v>2.1</v>
      </c>
      <c r="J8" s="81">
        <f>IF(females!N10&gt;0,females!N10,"")</f>
        <v>25.86</v>
      </c>
      <c r="K8" s="80">
        <f>IF(females!N11&gt;0,females!N11,"")</f>
        <v>0.23370989606868503</v>
      </c>
      <c r="L8" s="81">
        <f>IF(females!N13&gt;0,females!N13,"")</f>
        <v>5.36</v>
      </c>
      <c r="M8" s="81">
        <f>IF(females!N15&gt;0,females!N15,"")</f>
        <v>4.9800000000000004</v>
      </c>
      <c r="N8" s="81">
        <f>IF(females!N17&gt;0,females!N17,"")</f>
        <v>5.1100000000000003</v>
      </c>
      <c r="O8" s="79">
        <f>IF(females!N19&gt;0,females!N19,"")</f>
        <v>5.38</v>
      </c>
    </row>
    <row r="9" spans="1:15" x14ac:dyDescent="0.2">
      <c r="A9" s="100" t="str">
        <f t="shared" si="0"/>
        <v>Bryodelphax australasiaticus</v>
      </c>
      <c r="B9" s="65" t="str">
        <f t="shared" si="0"/>
        <v>MY.242 [M.X.39]</v>
      </c>
      <c r="C9" s="72">
        <f>females!P1</f>
        <v>8</v>
      </c>
      <c r="D9" s="73">
        <f>IF(females!P3&gt;0,females!P3,"")</f>
        <v>90.95</v>
      </c>
      <c r="E9" s="81">
        <f>IF(females!P4&gt;0,females!P4,"")</f>
        <v>15.57</v>
      </c>
      <c r="F9" s="81" t="str">
        <f>IF(females!P6&gt;0,females!P6,"")</f>
        <v/>
      </c>
      <c r="G9" s="81" t="str">
        <f>IF(females!P7&gt;0,females!P7,"")</f>
        <v/>
      </c>
      <c r="H9" s="81">
        <f>IF(females!P8&gt;0,females!P8,"")</f>
        <v>8.01</v>
      </c>
      <c r="I9" s="81" t="str">
        <f>IF(females!P9&gt;0,females!P9,"")</f>
        <v/>
      </c>
      <c r="J9" s="81">
        <f>IF(females!P10&gt;0,females!P10,"")</f>
        <v>24.46</v>
      </c>
      <c r="K9" s="80" t="str">
        <f>IF(females!P11&gt;0,females!P11,"")</f>
        <v/>
      </c>
      <c r="L9" s="81">
        <f>IF(females!P13&gt;0,females!P13,"")</f>
        <v>5.28</v>
      </c>
      <c r="M9" s="81" t="str">
        <f>IF(females!P15&gt;0,females!P15,"")</f>
        <v/>
      </c>
      <c r="N9" s="81">
        <f>IF(females!P17&gt;0,females!P17,"")</f>
        <v>4.67</v>
      </c>
      <c r="O9" s="79">
        <f>IF(females!P19&gt;0,females!P19,"")</f>
        <v>5.37</v>
      </c>
    </row>
    <row r="10" spans="1:15" x14ac:dyDescent="0.2">
      <c r="A10" s="100" t="str">
        <f t="shared" si="0"/>
        <v>Bryodelphax australasiaticus</v>
      </c>
      <c r="B10" s="65" t="str">
        <f t="shared" si="0"/>
        <v>MY.242 [M.X.39]</v>
      </c>
      <c r="C10" s="72">
        <f>females!R1</f>
        <v>9</v>
      </c>
      <c r="D10" s="73">
        <f>IF(females!R3&gt;0,females!R3,"")</f>
        <v>103.04</v>
      </c>
      <c r="E10" s="81">
        <f>IF(females!R4&gt;0,females!R4,"")</f>
        <v>15.24</v>
      </c>
      <c r="F10" s="81">
        <f>IF(females!R6&gt;0,females!R6,"")</f>
        <v>6.46</v>
      </c>
      <c r="G10" s="81">
        <f>IF(females!R7&gt;0,females!R7,"")</f>
        <v>3.08</v>
      </c>
      <c r="H10" s="81">
        <f>IF(females!R8&gt;0,females!R8,"")</f>
        <v>8.39</v>
      </c>
      <c r="I10" s="81" t="str">
        <f>IF(females!R9&gt;0,females!R9,"")</f>
        <v/>
      </c>
      <c r="J10" s="81">
        <f>IF(females!R10&gt;0,females!R10,"")</f>
        <v>25.73</v>
      </c>
      <c r="K10" s="80">
        <f>IF(females!R11&gt;0,females!R11,"")</f>
        <v>0.249708850931677</v>
      </c>
      <c r="L10" s="81" t="str">
        <f>IF(females!R13&gt;0,females!R13,"")</f>
        <v/>
      </c>
      <c r="M10" s="81">
        <f>IF(females!R15&gt;0,females!R15,"")</f>
        <v>5.05</v>
      </c>
      <c r="N10" s="81">
        <f>IF(females!R17&gt;0,females!R17,"")</f>
        <v>5.21</v>
      </c>
      <c r="O10" s="79">
        <f>IF(females!R19&gt;0,females!R19,"")</f>
        <v>5.85</v>
      </c>
    </row>
    <row r="11" spans="1:15" x14ac:dyDescent="0.2">
      <c r="A11" s="100" t="str">
        <f t="shared" si="0"/>
        <v>Bryodelphax australasiaticus</v>
      </c>
      <c r="B11" s="65" t="str">
        <f t="shared" si="0"/>
        <v>MY.242 [M.X.39]</v>
      </c>
      <c r="C11" s="72">
        <f>females!T1</f>
        <v>10</v>
      </c>
      <c r="D11" s="73">
        <f>IF(females!T3&gt;0,females!T3,"")</f>
        <v>107.12</v>
      </c>
      <c r="E11" s="81">
        <f>IF(females!T4&gt;0,females!T4,"")</f>
        <v>16.579999999999998</v>
      </c>
      <c r="F11" s="81">
        <f>IF(females!T6&gt;0,females!T6,"")</f>
        <v>5.86</v>
      </c>
      <c r="G11" s="81" t="str">
        <f>IF(females!T7&gt;0,females!T7,"")</f>
        <v/>
      </c>
      <c r="H11" s="81" t="str">
        <f>IF(females!T8&gt;0,females!T8,"")</f>
        <v/>
      </c>
      <c r="I11" s="81" t="str">
        <f>IF(females!T9&gt;0,females!T9,"")</f>
        <v/>
      </c>
      <c r="J11" s="81">
        <f>IF(females!T10&gt;0,females!T10,"")</f>
        <v>26.37</v>
      </c>
      <c r="K11" s="80">
        <f>IF(females!T11&gt;0,females!T11,"")</f>
        <v>0.24617251680358476</v>
      </c>
      <c r="L11" s="81">
        <f>IF(females!T13&gt;0,females!T13,"")</f>
        <v>5.36</v>
      </c>
      <c r="M11" s="81">
        <f>IF(females!T15&gt;0,females!T15,"")</f>
        <v>4.9800000000000004</v>
      </c>
      <c r="N11" s="81" t="str">
        <f>IF(females!T17&gt;0,females!T17,"")</f>
        <v/>
      </c>
      <c r="O11" s="79">
        <f>IF(females!T19&gt;0,females!T19,"")</f>
        <v>5.18</v>
      </c>
    </row>
    <row r="12" spans="1:15" x14ac:dyDescent="0.2">
      <c r="A12" s="100" t="str">
        <f t="shared" si="0"/>
        <v>Bryodelphax australasiaticus</v>
      </c>
      <c r="B12" s="65" t="str">
        <f t="shared" si="0"/>
        <v>MY.242 [M.X.39]</v>
      </c>
      <c r="C12" s="72">
        <f>females!V1</f>
        <v>11</v>
      </c>
      <c r="D12" s="73">
        <f>IF(females!V3&gt;0,females!V3,"")</f>
        <v>118.7</v>
      </c>
      <c r="E12" s="81">
        <f>IF(females!V4&gt;0,females!V4,"")</f>
        <v>17.91</v>
      </c>
      <c r="F12" s="81">
        <f>IF(females!V6&gt;0,females!V6,"")</f>
        <v>5.63</v>
      </c>
      <c r="G12" s="81">
        <f>IF(females!V7&gt;0,females!V7,"")</f>
        <v>3.27</v>
      </c>
      <c r="H12" s="81">
        <f>IF(females!V8&gt;0,females!V8,"")</f>
        <v>9.01</v>
      </c>
      <c r="I12" s="81">
        <f>IF(females!V9&gt;0,females!V9,"")</f>
        <v>2.23</v>
      </c>
      <c r="J12" s="81">
        <f>IF(females!V10&gt;0,females!V10,"")</f>
        <v>28.67</v>
      </c>
      <c r="K12" s="80">
        <f>IF(females!V11&gt;0,females!V11,"")</f>
        <v>0.24153327716933445</v>
      </c>
      <c r="L12" s="81">
        <f>IF(females!V13&gt;0,females!V13,"")</f>
        <v>5.72</v>
      </c>
      <c r="M12" s="81">
        <f>IF(females!V15&gt;0,females!V15,"")</f>
        <v>5.28</v>
      </c>
      <c r="N12" s="81">
        <f>IF(females!V17&gt;0,females!V17,"")</f>
        <v>4.83</v>
      </c>
      <c r="O12" s="79" t="str">
        <f>IF(females!V19&gt;0,females!V19,"")</f>
        <v/>
      </c>
    </row>
    <row r="13" spans="1:15" x14ac:dyDescent="0.2">
      <c r="A13" s="100" t="str">
        <f t="shared" si="0"/>
        <v>Bryodelphax australasiaticus</v>
      </c>
      <c r="B13" s="65" t="str">
        <f t="shared" si="0"/>
        <v>MY.242 [M.X.39]</v>
      </c>
      <c r="C13" s="72">
        <f>females!X1</f>
        <v>12</v>
      </c>
      <c r="D13" s="73">
        <f>IF(females!X3&gt;0,females!X3,"")</f>
        <v>98.55</v>
      </c>
      <c r="E13" s="81">
        <f>IF(females!X4&gt;0,females!X4,"")</f>
        <v>15.49</v>
      </c>
      <c r="F13" s="81">
        <f>IF(females!X6&gt;0,females!X6,"")</f>
        <v>4.68</v>
      </c>
      <c r="G13" s="81">
        <f>IF(females!X7&gt;0,females!X7,"")</f>
        <v>3.25</v>
      </c>
      <c r="H13" s="81">
        <f>IF(females!X8&gt;0,females!X8,"")</f>
        <v>8.43</v>
      </c>
      <c r="I13" s="81">
        <f>IF(females!X9&gt;0,females!X9,"")</f>
        <v>2.57</v>
      </c>
      <c r="J13" s="81">
        <f>IF(females!X10&gt;0,females!X10,"")</f>
        <v>25.57</v>
      </c>
      <c r="K13" s="80">
        <f>IF(females!X11&gt;0,females!X11,"")</f>
        <v>0.25946220192795538</v>
      </c>
      <c r="L13" s="81">
        <f>IF(females!X13&gt;0,females!X13,"")</f>
        <v>4.7699999999999996</v>
      </c>
      <c r="M13" s="81" t="str">
        <f>IF(females!X15&gt;0,females!X15,"")</f>
        <v/>
      </c>
      <c r="N13" s="81">
        <f>IF(females!X17&gt;0,females!X17,"")</f>
        <v>4.71</v>
      </c>
      <c r="O13" s="79" t="str">
        <f>IF(females!X19&gt;0,females!X19,"")</f>
        <v/>
      </c>
    </row>
    <row r="14" spans="1:15" x14ac:dyDescent="0.2">
      <c r="A14" s="100" t="str">
        <f t="shared" si="0"/>
        <v>Bryodelphax australasiaticus</v>
      </c>
      <c r="B14" s="65" t="str">
        <f t="shared" si="0"/>
        <v>MY.242 [M.X.39]</v>
      </c>
      <c r="C14" s="72">
        <f>females!Z1</f>
        <v>13</v>
      </c>
      <c r="D14" s="73">
        <f>IF(females!Z3&gt;0,females!Z3,"")</f>
        <v>108.81</v>
      </c>
      <c r="E14" s="81">
        <f>IF(females!Z4&gt;0,females!Z4,"")</f>
        <v>17.62</v>
      </c>
      <c r="F14" s="81" t="str">
        <f>IF(females!Z6&gt;0,females!Z6,"")</f>
        <v/>
      </c>
      <c r="G14" s="81">
        <f>IF(females!Z7&gt;0,females!Z7,"")</f>
        <v>2.81</v>
      </c>
      <c r="H14" s="81" t="str">
        <f>IF(females!Z8&gt;0,females!Z8,"")</f>
        <v/>
      </c>
      <c r="I14" s="81" t="str">
        <f>IF(females!Z9&gt;0,females!Z9,"")</f>
        <v/>
      </c>
      <c r="J14" s="81">
        <f>IF(females!Z10&gt;0,females!Z10,"")</f>
        <v>26.1</v>
      </c>
      <c r="K14" s="80">
        <f>IF(females!Z11&gt;0,females!Z11,"")</f>
        <v>0.23986765922249795</v>
      </c>
      <c r="L14" s="81">
        <f>IF(females!Z13&gt;0,females!Z13,"")</f>
        <v>5.5</v>
      </c>
      <c r="M14" s="81">
        <f>IF(females!Z15&gt;0,females!Z15,"")</f>
        <v>4.78</v>
      </c>
      <c r="N14" s="81" t="str">
        <f>IF(females!Z17&gt;0,females!Z17,"")</f>
        <v/>
      </c>
      <c r="O14" s="79" t="str">
        <f>IF(females!Z19&gt;0,females!Z19,"")</f>
        <v/>
      </c>
    </row>
    <row r="15" spans="1:15" x14ac:dyDescent="0.2">
      <c r="A15" s="100" t="str">
        <f t="shared" si="0"/>
        <v>Bryodelphax australasiaticus</v>
      </c>
      <c r="B15" s="65" t="str">
        <f t="shared" si="0"/>
        <v>MY.242 [M.X.39]</v>
      </c>
      <c r="C15" s="72">
        <f>females!AB1</f>
        <v>14</v>
      </c>
      <c r="D15" s="73">
        <f>IF(females!AB3&gt;0,females!AB3,"")</f>
        <v>102.25</v>
      </c>
      <c r="E15" s="81">
        <f>IF(females!AB4&gt;0,females!AB4,"")</f>
        <v>16.13</v>
      </c>
      <c r="F15" s="81">
        <f>IF(females!AB6&gt;0,females!AB6,"")</f>
        <v>5.92</v>
      </c>
      <c r="G15" s="81">
        <f>IF(females!AB7&gt;0,females!AB7,"")</f>
        <v>2.64</v>
      </c>
      <c r="H15" s="81">
        <f>IF(females!AB8&gt;0,females!AB8,"")</f>
        <v>8.09</v>
      </c>
      <c r="I15" s="81">
        <f>IF(females!AB9&gt;0,females!AB9,"")</f>
        <v>2.2200000000000002</v>
      </c>
      <c r="J15" s="81">
        <f>IF(females!AB10&gt;0,females!AB10,"")</f>
        <v>23.24</v>
      </c>
      <c r="K15" s="80">
        <f>IF(females!AB11&gt;0,females!AB11,"")</f>
        <v>0.22728606356968215</v>
      </c>
      <c r="L15" s="81">
        <f>IF(females!AB13&gt;0,females!AB13,"")</f>
        <v>5.46</v>
      </c>
      <c r="M15" s="81">
        <f>IF(females!AB15&gt;0,females!AB15,"")</f>
        <v>5.36</v>
      </c>
      <c r="N15" s="81">
        <f>IF(females!AB17&gt;0,females!AB17,"")</f>
        <v>5.01</v>
      </c>
      <c r="O15" s="79">
        <f>IF(females!AB19&gt;0,females!AB19,"")</f>
        <v>6.16</v>
      </c>
    </row>
    <row r="16" spans="1:15" x14ac:dyDescent="0.2">
      <c r="A16" s="100" t="str">
        <f t="shared" si="0"/>
        <v>Bryodelphax australasiaticus</v>
      </c>
      <c r="B16" s="65" t="str">
        <f t="shared" si="0"/>
        <v>MY.242 [M.X.39]</v>
      </c>
      <c r="C16" s="72">
        <f>females!AD1</f>
        <v>15</v>
      </c>
      <c r="D16" s="73">
        <f>IF(females!AD3&gt;0,females!AD3,"")</f>
        <v>110.95</v>
      </c>
      <c r="E16" s="81">
        <f>IF(females!AD4&gt;0,females!AD4,"")</f>
        <v>15.8</v>
      </c>
      <c r="F16" s="81">
        <f>IF(females!AD6&gt;0,females!AD6,"")</f>
        <v>4.79</v>
      </c>
      <c r="G16" s="81">
        <f>IF(females!AD7&gt;0,females!AD7,"")</f>
        <v>2.42</v>
      </c>
      <c r="H16" s="81">
        <f>IF(females!AD8&gt;0,females!AD8,"")</f>
        <v>8.2100000000000009</v>
      </c>
      <c r="I16" s="81">
        <f>IF(females!AD9&gt;0,females!AD9,"")</f>
        <v>2.2599999999999998</v>
      </c>
      <c r="J16" s="81">
        <f>IF(females!AD10&gt;0,females!AD10,"")</f>
        <v>28.06</v>
      </c>
      <c r="K16" s="80">
        <f>IF(females!AD11&gt;0,females!AD11,"")</f>
        <v>0.25290671473636772</v>
      </c>
      <c r="L16" s="81" t="str">
        <f>IF(females!AD13&gt;0,females!AD13,"")</f>
        <v/>
      </c>
      <c r="M16" s="81">
        <f>IF(females!AD15&gt;0,females!AD15,"")</f>
        <v>4.58</v>
      </c>
      <c r="N16" s="81">
        <f>IF(females!AD17&gt;0,females!AD17,"")</f>
        <v>4.1900000000000004</v>
      </c>
      <c r="O16" s="79">
        <f>IF(females!AD19&gt;0,females!AD19,"")</f>
        <v>4.8600000000000003</v>
      </c>
    </row>
    <row r="17" spans="1:15" x14ac:dyDescent="0.2">
      <c r="A17" s="100" t="str">
        <f t="shared" si="0"/>
        <v>Bryodelphax australasiaticus</v>
      </c>
      <c r="B17" s="65" t="str">
        <f t="shared" si="0"/>
        <v>MY.242 [M.X.39]</v>
      </c>
      <c r="C17" s="72">
        <f>females!AF1</f>
        <v>16</v>
      </c>
      <c r="D17" s="73" t="str">
        <f>IF(females!AF3&gt;0,females!AF3,"")</f>
        <v/>
      </c>
      <c r="E17" s="81" t="str">
        <f>IF(females!AF4&gt;0,females!AF4,"")</f>
        <v/>
      </c>
      <c r="F17" s="81">
        <f>IF(females!AF6&gt;0,females!AF6,"")</f>
        <v>6.26</v>
      </c>
      <c r="G17" s="81" t="str">
        <f>IF(females!AF7&gt;0,females!AF7,"")</f>
        <v/>
      </c>
      <c r="H17" s="81" t="str">
        <f>IF(females!AF8&gt;0,females!AF8,"")</f>
        <v/>
      </c>
      <c r="I17" s="81">
        <f>IF(females!AF9&gt;0,females!AF9,"")</f>
        <v>2.95</v>
      </c>
      <c r="J17" s="81">
        <f>IF(females!AF10&gt;0,females!AF10,"")</f>
        <v>24.3</v>
      </c>
      <c r="K17" s="80" t="str">
        <f>IF(females!AF11&gt;0,females!AF11,"")</f>
        <v/>
      </c>
      <c r="L17" s="81" t="str">
        <f>IF(females!AF13&gt;0,females!AF13,"")</f>
        <v/>
      </c>
      <c r="M17" s="81">
        <f>IF(females!AF15&gt;0,females!AF15,"")</f>
        <v>5.17</v>
      </c>
      <c r="N17" s="81">
        <f>IF(females!AF17&gt;0,females!AF17,"")</f>
        <v>5.46</v>
      </c>
      <c r="O17" s="79">
        <f>IF(females!AF19&gt;0,females!AF19,"")</f>
        <v>6.17</v>
      </c>
    </row>
    <row r="18" spans="1:15" x14ac:dyDescent="0.2">
      <c r="A18" s="100" t="str">
        <f t="shared" si="0"/>
        <v>Bryodelphax australasiaticus</v>
      </c>
      <c r="B18" s="65" t="str">
        <f t="shared" si="0"/>
        <v>MY.242 [M.X.39]</v>
      </c>
      <c r="C18" s="72">
        <f>females!AH1</f>
        <v>17</v>
      </c>
      <c r="D18" s="73">
        <f>IF(females!AH3&gt;0,females!AH3,"")</f>
        <v>112</v>
      </c>
      <c r="E18" s="81">
        <f>IF(females!AH4&gt;0,females!AH4,"")</f>
        <v>15.2</v>
      </c>
      <c r="F18" s="81">
        <f>IF(females!AH6&gt;0,females!AH6,"")</f>
        <v>5.0999999999999996</v>
      </c>
      <c r="G18" s="81">
        <f>IF(females!AH7&gt;0,females!AH7,"")</f>
        <v>3.2</v>
      </c>
      <c r="H18" s="81">
        <f>IF(females!AH8&gt;0,females!AH8,"")</f>
        <v>8.9</v>
      </c>
      <c r="I18" s="81">
        <f>IF(females!AH9&gt;0,females!AH9,"")</f>
        <v>3.1</v>
      </c>
      <c r="J18" s="81">
        <f>IF(females!AH10&gt;0,females!AH10,"")</f>
        <v>23.3</v>
      </c>
      <c r="K18" s="80">
        <f>IF(females!AH11&gt;0,females!AH11,"")</f>
        <v>0.2080357142857143</v>
      </c>
      <c r="L18" s="81">
        <f>IF(females!AH13&gt;0,females!AH13,"")</f>
        <v>5</v>
      </c>
      <c r="M18" s="81">
        <f>IF(females!AH15&gt;0,females!AH15,"")</f>
        <v>4.3</v>
      </c>
      <c r="N18" s="81">
        <f>IF(females!AH17&gt;0,females!AH17,"")</f>
        <v>4.5999999999999996</v>
      </c>
      <c r="O18" s="79">
        <f>IF(females!AH19&gt;0,females!AH19,"")</f>
        <v>5.2</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M18"/>
  <sheetViews>
    <sheetView zoomScaleNormal="100" workbookViewId="0">
      <pane xSplit="3" ySplit="1" topLeftCell="D2" activePane="bottomRight" state="frozen"/>
      <selection pane="topRight"/>
      <selection pane="bottomLeft"/>
      <selection pane="bottomRight" activeCell="H26" sqref="H26"/>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9" width="9.140625" style="51"/>
    <col min="10" max="13" width="6.7109375" style="51" customWidth="1"/>
    <col min="14" max="16384" width="9.140625" style="51"/>
  </cols>
  <sheetData>
    <row r="1" spans="1:13" ht="25.5" x14ac:dyDescent="0.2">
      <c r="A1" s="100" t="s">
        <v>40</v>
      </c>
      <c r="B1" s="67" t="s">
        <v>41</v>
      </c>
      <c r="C1" s="53" t="s">
        <v>25</v>
      </c>
      <c r="D1" s="68" t="s">
        <v>4</v>
      </c>
      <c r="E1" s="68" t="s">
        <v>26</v>
      </c>
      <c r="F1" s="68" t="s">
        <v>27</v>
      </c>
      <c r="G1" s="68" t="s">
        <v>28</v>
      </c>
      <c r="H1" s="68" t="s">
        <v>29</v>
      </c>
      <c r="I1" s="68" t="s">
        <v>30</v>
      </c>
      <c r="J1" s="68" t="s">
        <v>42</v>
      </c>
      <c r="K1" s="68" t="s">
        <v>43</v>
      </c>
      <c r="L1" s="68" t="s">
        <v>44</v>
      </c>
      <c r="M1" s="68" t="s">
        <v>45</v>
      </c>
    </row>
    <row r="2" spans="1:13" x14ac:dyDescent="0.2">
      <c r="A2" s="100" t="str">
        <f>'females_stats (μm)'!A$2</f>
        <v>Bryodelphax australasiaticus</v>
      </c>
      <c r="B2" s="64" t="str">
        <f>'females_stats (μm)'!B$2</f>
        <v>MY.242 [M.X.39]</v>
      </c>
      <c r="C2" s="72" t="str">
        <f>females!B1</f>
        <v>1 (HOL)</v>
      </c>
      <c r="D2" s="74">
        <f>IF(females!C3&gt;0,females!C3,"")</f>
        <v>666.32591701743843</v>
      </c>
      <c r="E2" s="82">
        <f>IF(females!C6&gt;0,females!C6,"")</f>
        <v>33.914612146722789</v>
      </c>
      <c r="F2" s="82">
        <f>IF(females!C7&gt;0,females!C7,"")</f>
        <v>17.558628983764283</v>
      </c>
      <c r="G2" s="82">
        <f>IF(females!C8&gt;0,females!C8,"")</f>
        <v>54.299458809380639</v>
      </c>
      <c r="H2" s="82">
        <f>IF(females!C9&gt;0,females!C9,"")</f>
        <v>11.244738424533976</v>
      </c>
      <c r="I2" s="82">
        <f>IF(females!C10&gt;0,females!C10,"")</f>
        <v>147.68490679494889</v>
      </c>
      <c r="J2" s="82">
        <f>IF(females!C13&gt;0,females!C13,"")</f>
        <v>30.42693926638605</v>
      </c>
      <c r="K2" s="82">
        <f>IF(females!C15&gt;0,females!C15,"")</f>
        <v>33.313289236319903</v>
      </c>
      <c r="L2" s="82">
        <f>IF(females!C17&gt;0,females!C17,"")</f>
        <v>30.246542393265187</v>
      </c>
      <c r="M2" s="83">
        <f>IF(females!C19&gt;0,females!C19,"")</f>
        <v>32.170775706554423</v>
      </c>
    </row>
    <row r="3" spans="1:13" x14ac:dyDescent="0.2">
      <c r="A3" s="100" t="str">
        <f>'females_stats (μm)'!A$2</f>
        <v>Bryodelphax australasiaticus</v>
      </c>
      <c r="B3" s="64" t="str">
        <f>'females_stats (μm)'!B$2</f>
        <v>MY.242 [M.X.39]</v>
      </c>
      <c r="C3" s="72">
        <f>females!D1</f>
        <v>2</v>
      </c>
      <c r="D3" s="74">
        <f>IF(females!E3&gt;0,females!E3,"")</f>
        <v>647.42331288343553</v>
      </c>
      <c r="E3" s="83">
        <f>IF(females!E6&gt;0,females!E6,"")</f>
        <v>39.325153374233132</v>
      </c>
      <c r="F3" s="83">
        <f>IF(females!E7&gt;0,females!E7,"")</f>
        <v>13.92638036809816</v>
      </c>
      <c r="G3" s="83">
        <f>IF(females!E8&gt;0,females!E8,"")</f>
        <v>57.730061349693251</v>
      </c>
      <c r="H3" s="83">
        <f>IF(females!E9&gt;0,females!E9,"")</f>
        <v>10.736196319018404</v>
      </c>
      <c r="I3" s="83">
        <f>IF(females!E10&gt;0,females!E10,"")</f>
        <v>157.85276073619633</v>
      </c>
      <c r="J3" s="83">
        <f>IF(females!E13&gt;0,females!E13,"")</f>
        <v>30.736196319018401</v>
      </c>
      <c r="K3" s="83">
        <f>IF(females!E15&gt;0,females!E15,"")</f>
        <v>31.901840490797547</v>
      </c>
      <c r="L3" s="83">
        <f>IF(females!E17&gt;0,females!E17,"")</f>
        <v>28.036809815950921</v>
      </c>
      <c r="M3" s="83">
        <f>IF(females!E19&gt;0,females!E19,"")</f>
        <v>30.797546012269933</v>
      </c>
    </row>
    <row r="4" spans="1:13" x14ac:dyDescent="0.2">
      <c r="A4" s="100" t="str">
        <f>'females_stats (μm)'!A$2</f>
        <v>Bryodelphax australasiaticus</v>
      </c>
      <c r="B4" s="64" t="str">
        <f>'females_stats (μm)'!B$2</f>
        <v>MY.242 [M.X.39]</v>
      </c>
      <c r="C4" s="72">
        <f>females!F1</f>
        <v>3</v>
      </c>
      <c r="D4" s="74">
        <f>IF(females!G3&gt;0,females!G3,"")</f>
        <v>660.31746031746025</v>
      </c>
      <c r="E4" s="83">
        <f>IF(females!G6&gt;0,females!G6,"")</f>
        <v>34.626690182245731</v>
      </c>
      <c r="F4" s="83" t="str">
        <f>IF(females!G7&gt;0,females!G7,"")</f>
        <v/>
      </c>
      <c r="G4" s="83">
        <f>IF(females!G8&gt;0,females!G8,"")</f>
        <v>47.677836566725446</v>
      </c>
      <c r="H4" s="83">
        <f>IF(females!G9&gt;0,females!G9,"")</f>
        <v>13.932980599647266</v>
      </c>
      <c r="I4" s="83">
        <f>IF(females!G10&gt;0,females!G10,"")</f>
        <v>144.03292181069958</v>
      </c>
      <c r="J4" s="83">
        <f>IF(females!G13&gt;0,females!G13,"")</f>
        <v>26.219870664315103</v>
      </c>
      <c r="K4" s="83">
        <f>IF(females!G15&gt;0,females!G15,"")</f>
        <v>26.690182245737798</v>
      </c>
      <c r="L4" s="83">
        <f>IF(females!G17&gt;0,females!G17,"")</f>
        <v>26.925338036449148</v>
      </c>
      <c r="M4" s="83">
        <f>IF(females!G19&gt;0,females!G19,"")</f>
        <v>30.746619635508527</v>
      </c>
    </row>
    <row r="5" spans="1:13" x14ac:dyDescent="0.2">
      <c r="A5" s="100" t="str">
        <f>'females_stats (μm)'!A$2</f>
        <v>Bryodelphax australasiaticus</v>
      </c>
      <c r="B5" s="64" t="str">
        <f>'females_stats (μm)'!B$2</f>
        <v>MY.242 [M.X.39]</v>
      </c>
      <c r="C5" s="72">
        <f>females!H1</f>
        <v>4</v>
      </c>
      <c r="D5" s="74">
        <f>IF(females!I3&gt;0,females!I3,"")</f>
        <v>734.43271767810029</v>
      </c>
      <c r="E5" s="83">
        <f>IF(females!I6&gt;0,females!I6,"")</f>
        <v>37.598944591029024</v>
      </c>
      <c r="F5" s="83">
        <f>IF(females!I7&gt;0,females!I7,"")</f>
        <v>19.459102902374674</v>
      </c>
      <c r="G5" s="83">
        <f>IF(females!I8&gt;0,females!I8,"")</f>
        <v>48.944591029023748</v>
      </c>
      <c r="H5" s="83" t="str">
        <f>IF(females!I9&gt;0,females!I9,"")</f>
        <v/>
      </c>
      <c r="I5" s="83">
        <f>IF(females!I10&gt;0,females!I10,"")</f>
        <v>183.57519788918205</v>
      </c>
      <c r="J5" s="83" t="str">
        <f>IF(females!I13&gt;0,females!I13,"")</f>
        <v/>
      </c>
      <c r="K5" s="83">
        <f>IF(females!I15&gt;0,females!I15,"")</f>
        <v>32.189973614775724</v>
      </c>
      <c r="L5" s="83">
        <f>IF(females!I17&gt;0,females!I17,"")</f>
        <v>30.936675461741427</v>
      </c>
      <c r="M5" s="83">
        <f>IF(females!I19&gt;0,females!I19,"")</f>
        <v>34.432717678100261</v>
      </c>
    </row>
    <row r="6" spans="1:13" x14ac:dyDescent="0.2">
      <c r="A6" s="100" t="str">
        <f>'females_stats (μm)'!A$2</f>
        <v>Bryodelphax australasiaticus</v>
      </c>
      <c r="B6" s="64" t="str">
        <f>'females_stats (μm)'!B$2</f>
        <v>MY.242 [M.X.39]</v>
      </c>
      <c r="C6" s="72">
        <f>females!J1</f>
        <v>5</v>
      </c>
      <c r="D6" s="74">
        <f>IF(females!K3&gt;0,females!K3,"")</f>
        <v>712.91718170580964</v>
      </c>
      <c r="E6" s="83">
        <f>IF(females!K6&gt;0,females!K6,"")</f>
        <v>38.318912237330039</v>
      </c>
      <c r="F6" s="83" t="str">
        <f>IF(females!K7&gt;0,females!K7,"")</f>
        <v/>
      </c>
      <c r="G6" s="83">
        <f>IF(females!K8&gt;0,females!K8,"")</f>
        <v>50.679851668726819</v>
      </c>
      <c r="H6" s="83" t="str">
        <f>IF(females!K9&gt;0,females!K9,"")</f>
        <v/>
      </c>
      <c r="I6" s="83">
        <f>IF(females!K10&gt;0,females!K10,"")</f>
        <v>172.37330037082819</v>
      </c>
      <c r="J6" s="83">
        <f>IF(females!K13&gt;0,females!K13,"")</f>
        <v>27.503090234857851</v>
      </c>
      <c r="K6" s="83" t="str">
        <f>IF(females!K15&gt;0,females!K15,"")</f>
        <v/>
      </c>
      <c r="L6" s="83">
        <f>IF(females!K17&gt;0,females!K17,"")</f>
        <v>27.935723114956733</v>
      </c>
      <c r="M6" s="83">
        <f>IF(females!K19&gt;0,females!K19,"")</f>
        <v>31.705809641532756</v>
      </c>
    </row>
    <row r="7" spans="1:13" x14ac:dyDescent="0.2">
      <c r="A7" s="100" t="str">
        <f>'females_stats (μm)'!A$2</f>
        <v>Bryodelphax australasiaticus</v>
      </c>
      <c r="B7" s="64" t="str">
        <f>'females_stats (μm)'!B$2</f>
        <v>MY.242 [M.X.39]</v>
      </c>
      <c r="C7" s="72">
        <f>females!L1</f>
        <v>6</v>
      </c>
      <c r="D7" s="74">
        <f>IF(females!M3&gt;0,females!M3,"")</f>
        <v>677.93017456359109</v>
      </c>
      <c r="E7" s="83">
        <f>IF(females!M6&gt;0,females!M6,"")</f>
        <v>41.209476309226936</v>
      </c>
      <c r="F7" s="83">
        <f>IF(females!M7&gt;0,females!M7,"")</f>
        <v>18.017456359102248</v>
      </c>
      <c r="G7" s="83">
        <f>IF(females!M8&gt;0,females!M8,"")</f>
        <v>54.862842892768086</v>
      </c>
      <c r="H7" s="83">
        <f>IF(females!M9&gt;0,females!M9,"")</f>
        <v>13.403990024937656</v>
      </c>
      <c r="I7" s="83">
        <f>IF(females!M10&gt;0,females!M10,"")</f>
        <v>163.52867830423941</v>
      </c>
      <c r="J7" s="83">
        <f>IF(females!M13&gt;0,females!M13,"")</f>
        <v>31.483790523690775</v>
      </c>
      <c r="K7" s="83">
        <f>IF(females!M15&gt;0,females!M15,"")</f>
        <v>30.361596009975067</v>
      </c>
      <c r="L7" s="83">
        <f>IF(females!M17&gt;0,females!M17,"")</f>
        <v>30.299251870324195</v>
      </c>
      <c r="M7" s="83" t="str">
        <f>IF(females!M19&gt;0,females!M19,"")</f>
        <v/>
      </c>
    </row>
    <row r="8" spans="1:13" x14ac:dyDescent="0.2">
      <c r="A8" s="100" t="str">
        <f>'females_stats (μm)'!A$2</f>
        <v>Bryodelphax australasiaticus</v>
      </c>
      <c r="B8" s="64" t="str">
        <f>'females_stats (μm)'!B$2</f>
        <v>MY.242 [M.X.39]</v>
      </c>
      <c r="C8" s="72">
        <f>females!N1</f>
        <v>7</v>
      </c>
      <c r="D8" s="74">
        <f>IF(females!O3&gt;0,females!O3,"")</f>
        <v>673.46317711503355</v>
      </c>
      <c r="E8" s="83">
        <f>IF(females!O6&gt;0,females!O6,"")</f>
        <v>30.736457699330494</v>
      </c>
      <c r="F8" s="83">
        <f>IF(females!O7&gt;0,females!O7,"")</f>
        <v>18.807060255629946</v>
      </c>
      <c r="G8" s="83">
        <f>IF(females!O8&gt;0,females!O8,"")</f>
        <v>49.84783931832014</v>
      </c>
      <c r="H8" s="83">
        <f>IF(females!O9&gt;0,females!O9,"")</f>
        <v>12.781497261107729</v>
      </c>
      <c r="I8" s="83">
        <f>IF(females!O10&gt;0,females!O10,"")</f>
        <v>157.3950091296409</v>
      </c>
      <c r="J8" s="83">
        <f>IF(females!O13&gt;0,females!O13,"")</f>
        <v>32.623250152160679</v>
      </c>
      <c r="K8" s="83">
        <f>IF(females!O15&gt;0,females!O15,"")</f>
        <v>30.310407790626904</v>
      </c>
      <c r="L8" s="83">
        <f>IF(females!O17&gt;0,females!O17,"")</f>
        <v>31.101643335362144</v>
      </c>
      <c r="M8" s="83">
        <f>IF(females!O19&gt;0,females!O19,"")</f>
        <v>32.744978697504564</v>
      </c>
    </row>
    <row r="9" spans="1:13" x14ac:dyDescent="0.2">
      <c r="A9" s="100" t="str">
        <f>'females_stats (μm)'!A$2</f>
        <v>Bryodelphax australasiaticus</v>
      </c>
      <c r="B9" s="64" t="str">
        <f>'females_stats (μm)'!B$2</f>
        <v>MY.242 [M.X.39]</v>
      </c>
      <c r="C9" s="72">
        <f>females!P1</f>
        <v>8</v>
      </c>
      <c r="D9" s="74">
        <f>IF(females!Q3&gt;0,females!Q3,"")</f>
        <v>584.13615928066793</v>
      </c>
      <c r="E9" s="83" t="str">
        <f>IF(females!Q6&gt;0,females!Q6,"")</f>
        <v/>
      </c>
      <c r="F9" s="83" t="str">
        <f>IF(females!Q7&gt;0,females!Q7,"")</f>
        <v/>
      </c>
      <c r="G9" s="83">
        <f>IF(females!Q8&gt;0,females!Q8,"")</f>
        <v>51.445086705202314</v>
      </c>
      <c r="H9" s="83" t="str">
        <f>IF(females!Q9&gt;0,females!Q9,"")</f>
        <v/>
      </c>
      <c r="I9" s="83">
        <f>IF(females!Q10&gt;0,females!Q10,"")</f>
        <v>157.09698137443803</v>
      </c>
      <c r="J9" s="83">
        <f>IF(females!Q13&gt;0,females!Q13,"")</f>
        <v>33.911368015414261</v>
      </c>
      <c r="K9" s="83" t="str">
        <f>IF(females!Q15&gt;0,females!Q15,"")</f>
        <v/>
      </c>
      <c r="L9" s="83">
        <f>IF(females!Q17&gt;0,females!Q17,"")</f>
        <v>29.993577392421322</v>
      </c>
      <c r="M9" s="83">
        <f>IF(females!Q19&gt;0,females!Q19,"")</f>
        <v>34.48940269749518</v>
      </c>
    </row>
    <row r="10" spans="1:13" x14ac:dyDescent="0.2">
      <c r="A10" s="100" t="str">
        <f>'females_stats (μm)'!A$2</f>
        <v>Bryodelphax australasiaticus</v>
      </c>
      <c r="B10" s="64" t="str">
        <f>'females_stats (μm)'!B$2</f>
        <v>MY.242 [M.X.39]</v>
      </c>
      <c r="C10" s="72">
        <f>females!R1</f>
        <v>9</v>
      </c>
      <c r="D10" s="74">
        <f>IF(females!S3&gt;0,females!S3,"")</f>
        <v>676.11548556430444</v>
      </c>
      <c r="E10" s="83">
        <f>IF(females!S6&gt;0,females!S6,"")</f>
        <v>42.388451443569551</v>
      </c>
      <c r="F10" s="83">
        <f>IF(females!S7&gt;0,females!S7,"")</f>
        <v>20.209973753280842</v>
      </c>
      <c r="G10" s="83">
        <f>IF(females!S8&gt;0,females!S8,"")</f>
        <v>55.052493438320212</v>
      </c>
      <c r="H10" s="83" t="str">
        <f>IF(females!S9&gt;0,females!S9,"")</f>
        <v/>
      </c>
      <c r="I10" s="83">
        <f>IF(females!S10&gt;0,females!S10,"")</f>
        <v>168.83202099737534</v>
      </c>
      <c r="J10" s="83" t="str">
        <f>IF(females!S13&gt;0,females!S13,"")</f>
        <v/>
      </c>
      <c r="K10" s="83">
        <f>IF(females!S15&gt;0,females!S15,"")</f>
        <v>33.136482939632543</v>
      </c>
      <c r="L10" s="83">
        <f>IF(females!S17&gt;0,females!S17,"")</f>
        <v>34.186351706036746</v>
      </c>
      <c r="M10" s="83">
        <f>IF(females!S19&gt;0,females!S19,"")</f>
        <v>38.385826771653541</v>
      </c>
    </row>
    <row r="11" spans="1:13" x14ac:dyDescent="0.2">
      <c r="A11" s="100" t="str">
        <f>'females_stats (μm)'!A$2</f>
        <v>Bryodelphax australasiaticus</v>
      </c>
      <c r="B11" s="64" t="str">
        <f>'females_stats (μm)'!B$2</f>
        <v>MY.242 [M.X.39]</v>
      </c>
      <c r="C11" s="72">
        <f>females!T1</f>
        <v>10</v>
      </c>
      <c r="D11" s="74">
        <f>IF(females!U3&gt;0,females!U3,"")</f>
        <v>646.07961399276246</v>
      </c>
      <c r="E11" s="83">
        <f>IF(females!U6&gt;0,females!U6,"")</f>
        <v>35.343787696019305</v>
      </c>
      <c r="F11" s="83" t="str">
        <f>IF(females!U7&gt;0,females!U7,"")</f>
        <v/>
      </c>
      <c r="G11" s="83" t="str">
        <f>IF(females!U8&gt;0,females!U8,"")</f>
        <v/>
      </c>
      <c r="H11" s="83" t="str">
        <f>IF(females!U9&gt;0,females!U9,"")</f>
        <v/>
      </c>
      <c r="I11" s="83">
        <f>IF(females!U10&gt;0,females!U10,"")</f>
        <v>159.04704463208688</v>
      </c>
      <c r="J11" s="83">
        <f>IF(females!U13&gt;0,females!U13,"")</f>
        <v>32.328106151990355</v>
      </c>
      <c r="K11" s="83">
        <f>IF(females!U15&gt;0,females!U15,"")</f>
        <v>30.036188178528356</v>
      </c>
      <c r="L11" s="83" t="str">
        <f>IF(females!U17&gt;0,females!U17,"")</f>
        <v/>
      </c>
      <c r="M11" s="83">
        <f>IF(females!U19&gt;0,females!U19,"")</f>
        <v>31.24246079613993</v>
      </c>
    </row>
    <row r="12" spans="1:13" x14ac:dyDescent="0.2">
      <c r="A12" s="100" t="str">
        <f>'females_stats (μm)'!A$2</f>
        <v>Bryodelphax australasiaticus</v>
      </c>
      <c r="B12" s="64" t="str">
        <f>'females_stats (μm)'!B$2</f>
        <v>MY.242 [M.X.39]</v>
      </c>
      <c r="C12" s="72">
        <f>females!V1</f>
        <v>11</v>
      </c>
      <c r="D12" s="74">
        <f>IF(females!W3&gt;0,females!W3,"")</f>
        <v>662.75823562255721</v>
      </c>
      <c r="E12" s="83">
        <f>IF(females!W6&gt;0,females!W6,"")</f>
        <v>31.434952540480175</v>
      </c>
      <c r="F12" s="83">
        <f>IF(females!W7&gt;0,females!W7,"")</f>
        <v>18.257956448911223</v>
      </c>
      <c r="G12" s="83">
        <f>IF(females!W8&gt;0,females!W8,"")</f>
        <v>50.307091010608595</v>
      </c>
      <c r="H12" s="83">
        <f>IF(females!W9&gt;0,females!W9,"")</f>
        <v>12.451144611948632</v>
      </c>
      <c r="I12" s="83">
        <f>IF(females!W10&gt;0,females!W10,"")</f>
        <v>160.0781686208822</v>
      </c>
      <c r="J12" s="83">
        <f>IF(females!W13&gt;0,females!W13,"")</f>
        <v>31.937465103294251</v>
      </c>
      <c r="K12" s="83">
        <f>IF(females!W15&gt;0,females!W15,"")</f>
        <v>29.480737018425462</v>
      </c>
      <c r="L12" s="83">
        <f>IF(females!W17&gt;0,females!W17,"")</f>
        <v>26.968174204355112</v>
      </c>
      <c r="M12" s="83" t="str">
        <f>IF(females!W19&gt;0,females!W19,"")</f>
        <v/>
      </c>
    </row>
    <row r="13" spans="1:13" x14ac:dyDescent="0.2">
      <c r="A13" s="100" t="str">
        <f>'females_stats (μm)'!A$2</f>
        <v>Bryodelphax australasiaticus</v>
      </c>
      <c r="B13" s="64" t="str">
        <f>'females_stats (μm)'!B$2</f>
        <v>MY.242 [M.X.39]</v>
      </c>
      <c r="C13" s="72">
        <f>females!X1</f>
        <v>12</v>
      </c>
      <c r="D13" s="74">
        <f>IF(females!Y3&gt;0,females!Y3,"")</f>
        <v>636.2169141381537</v>
      </c>
      <c r="E13" s="83">
        <f>IF(females!Y6&gt;0,females!Y6,"")</f>
        <v>30.213040671400904</v>
      </c>
      <c r="F13" s="83">
        <f>IF(females!Y7&gt;0,females!Y7,"")</f>
        <v>20.981278244028406</v>
      </c>
      <c r="G13" s="83">
        <f>IF(females!Y8&gt;0,females!Y8,"")</f>
        <v>54.422207876049065</v>
      </c>
      <c r="H13" s="83">
        <f>IF(females!Y9&gt;0,females!Y9,"")</f>
        <v>16.591349257585538</v>
      </c>
      <c r="I13" s="83">
        <f>IF(females!Y10&gt;0,females!Y10,"")</f>
        <v>165.07424144609425</v>
      </c>
      <c r="J13" s="83">
        <f>IF(females!Y13&gt;0,females!Y13,"")</f>
        <v>30.794060684312459</v>
      </c>
      <c r="K13" s="83" t="str">
        <f>IF(females!Y15&gt;0,females!Y15,"")</f>
        <v/>
      </c>
      <c r="L13" s="83">
        <f>IF(females!Y17&gt;0,females!Y17,"")</f>
        <v>30.406714009038087</v>
      </c>
      <c r="M13" s="83" t="str">
        <f>IF(females!Y19&gt;0,females!Y19,"")</f>
        <v/>
      </c>
    </row>
    <row r="14" spans="1:13" x14ac:dyDescent="0.2">
      <c r="A14" s="100" t="str">
        <f>'females_stats (μm)'!A$2</f>
        <v>Bryodelphax australasiaticus</v>
      </c>
      <c r="B14" s="64" t="str">
        <f>'females_stats (μm)'!B$2</f>
        <v>MY.242 [M.X.39]</v>
      </c>
      <c r="C14" s="72">
        <f>females!Z1</f>
        <v>13</v>
      </c>
      <c r="D14" s="74">
        <f>IF(females!AA3&gt;0,females!AA3,"")</f>
        <v>617.53688989784337</v>
      </c>
      <c r="E14" s="83" t="str">
        <f>IF(females!AA6&gt;0,females!AA6,"")</f>
        <v/>
      </c>
      <c r="F14" s="83">
        <f>IF(females!AA7&gt;0,females!AA7,"")</f>
        <v>15.947786606129396</v>
      </c>
      <c r="G14" s="83" t="str">
        <f>IF(females!AA8&gt;0,females!AA8,"")</f>
        <v/>
      </c>
      <c r="H14" s="83" t="str">
        <f>IF(females!AA9&gt;0,females!AA9,"")</f>
        <v/>
      </c>
      <c r="I14" s="83">
        <f>IF(females!AA10&gt;0,females!AA10,"")</f>
        <v>148.12712826333711</v>
      </c>
      <c r="J14" s="83">
        <f>IF(females!AA13&gt;0,females!AA13,"")</f>
        <v>31.214528944381382</v>
      </c>
      <c r="K14" s="83">
        <f>IF(females!AA15&gt;0,females!AA15,"")</f>
        <v>27.128263337116916</v>
      </c>
      <c r="L14" s="83" t="str">
        <f>IF(females!AA17&gt;0,females!AA17,"")</f>
        <v/>
      </c>
      <c r="M14" s="83" t="str">
        <f>IF(females!AA19&gt;0,females!AA19,"")</f>
        <v/>
      </c>
    </row>
    <row r="15" spans="1:13" x14ac:dyDescent="0.2">
      <c r="A15" s="100" t="str">
        <f>'females_stats (μm)'!A$2</f>
        <v>Bryodelphax australasiaticus</v>
      </c>
      <c r="B15" s="64" t="str">
        <f>'females_stats (μm)'!B$2</f>
        <v>MY.242 [M.X.39]</v>
      </c>
      <c r="C15" s="72">
        <f>females!AB1</f>
        <v>14</v>
      </c>
      <c r="D15" s="74">
        <f>IF(females!AC3&gt;0,females!AC3,"")</f>
        <v>633.91196528208309</v>
      </c>
      <c r="E15" s="83">
        <f>IF(females!AC6&gt;0,females!AC6,"")</f>
        <v>36.701797892126478</v>
      </c>
      <c r="F15" s="83">
        <f>IF(females!AC7&gt;0,females!AC7,"")</f>
        <v>16.367017978921268</v>
      </c>
      <c r="G15" s="83">
        <f>IF(females!AC8&gt;0,females!AC8,"")</f>
        <v>50.154990700557967</v>
      </c>
      <c r="H15" s="83">
        <f>IF(females!AC9&gt;0,females!AC9,"")</f>
        <v>13.763174209547429</v>
      </c>
      <c r="I15" s="83">
        <f>IF(females!AC10&gt;0,females!AC10,"")</f>
        <v>144.07935523868568</v>
      </c>
      <c r="J15" s="83">
        <f>IF(females!AC13&gt;0,females!AC13,"")</f>
        <v>33.84996900185989</v>
      </c>
      <c r="K15" s="83">
        <f>IF(females!AC15&gt;0,females!AC15,"")</f>
        <v>33.230006199628029</v>
      </c>
      <c r="L15" s="83">
        <f>IF(females!AC17&gt;0,females!AC17,"")</f>
        <v>31.060136391816489</v>
      </c>
      <c r="M15" s="83">
        <f>IF(females!AC19&gt;0,females!AC19,"")</f>
        <v>38.189708617482957</v>
      </c>
    </row>
    <row r="16" spans="1:13" x14ac:dyDescent="0.2">
      <c r="A16" s="100" t="str">
        <f>'females_stats (μm)'!A$2</f>
        <v>Bryodelphax australasiaticus</v>
      </c>
      <c r="B16" s="64" t="str">
        <f>'females_stats (μm)'!B$2</f>
        <v>MY.242 [M.X.39]</v>
      </c>
      <c r="C16" s="72">
        <f>females!AD1</f>
        <v>15</v>
      </c>
      <c r="D16" s="74">
        <f>IF(females!AE3&gt;0,females!AE3,"")</f>
        <v>702.21518987341767</v>
      </c>
      <c r="E16" s="83">
        <f>IF(females!AE6&gt;0,females!AE6,"")</f>
        <v>30.316455696202532</v>
      </c>
      <c r="F16" s="83">
        <f>IF(females!AE7&gt;0,females!AE7,"")</f>
        <v>15.31645569620253</v>
      </c>
      <c r="G16" s="83">
        <f>IF(females!AE8&gt;0,females!AE8,"")</f>
        <v>51.962025316455694</v>
      </c>
      <c r="H16" s="83">
        <f>IF(females!AE9&gt;0,females!AE9,"")</f>
        <v>14.303797468354428</v>
      </c>
      <c r="I16" s="83">
        <f>IF(females!AE10&gt;0,females!AE10,"")</f>
        <v>177.59493670886076</v>
      </c>
      <c r="J16" s="83" t="str">
        <f>IF(females!AE13&gt;0,females!AE13,"")</f>
        <v/>
      </c>
      <c r="K16" s="83">
        <f>IF(females!AE15&gt;0,females!AE15,"")</f>
        <v>28.987341772151897</v>
      </c>
      <c r="L16" s="83">
        <f>IF(females!AE17&gt;0,females!AE17,"")</f>
        <v>26.518987341772153</v>
      </c>
      <c r="M16" s="83">
        <f>IF(females!AE19&gt;0,females!AE19,"")</f>
        <v>30.75949367088608</v>
      </c>
    </row>
    <row r="17" spans="1:13" x14ac:dyDescent="0.2">
      <c r="A17" s="100" t="str">
        <f>'females_stats (μm)'!A$2</f>
        <v>Bryodelphax australasiaticus</v>
      </c>
      <c r="B17" s="64" t="str">
        <f>'females_stats (μm)'!B$2</f>
        <v>MY.242 [M.X.39]</v>
      </c>
      <c r="C17" s="72">
        <f>females!AF1</f>
        <v>16</v>
      </c>
      <c r="D17" s="74" t="str">
        <f>IF(females!AG3&gt;0,females!AG3,"")</f>
        <v/>
      </c>
      <c r="E17" s="83" t="str">
        <f>IF(females!AG6&gt;0,females!AG6,"")</f>
        <v/>
      </c>
      <c r="F17" s="83" t="str">
        <f>IF(females!AG7&gt;0,females!AG7,"")</f>
        <v/>
      </c>
      <c r="G17" s="83" t="str">
        <f>IF(females!AG8&gt;0,females!AG8,"")</f>
        <v/>
      </c>
      <c r="H17" s="83" t="str">
        <f>IF(females!AG9&gt;0,females!AG9,"")</f>
        <v/>
      </c>
      <c r="I17" s="83" t="str">
        <f>IF(females!AG10&gt;0,females!AG10,"")</f>
        <v/>
      </c>
      <c r="J17" s="83" t="str">
        <f>IF(females!AG13&gt;0,females!AG13,"")</f>
        <v/>
      </c>
      <c r="K17" s="83" t="str">
        <f>IF(females!AG15&gt;0,females!AG15,"")</f>
        <v/>
      </c>
      <c r="L17" s="83" t="str">
        <f>IF(females!AG17&gt;0,females!AG17,"")</f>
        <v/>
      </c>
      <c r="M17" s="83" t="str">
        <f>IF(females!AG19&gt;0,females!AG19,"")</f>
        <v/>
      </c>
    </row>
    <row r="18" spans="1:13" x14ac:dyDescent="0.2">
      <c r="A18" s="100" t="str">
        <f>'females_stats (μm)'!A$2</f>
        <v>Bryodelphax australasiaticus</v>
      </c>
      <c r="B18" s="64" t="str">
        <f>'females_stats (μm)'!B$2</f>
        <v>MY.242 [M.X.39]</v>
      </c>
      <c r="C18" s="72">
        <f>females!AH1</f>
        <v>17</v>
      </c>
      <c r="D18" s="74">
        <f>IF(females!AI3&gt;0,females!AI3,"")</f>
        <v>736.84210526315792</v>
      </c>
      <c r="E18" s="83">
        <f>IF(females!AI6&gt;0,females!AI6,"")</f>
        <v>33.55263157894737</v>
      </c>
      <c r="F18" s="83">
        <f>IF(females!AI7&gt;0,females!AI7,"")</f>
        <v>21.05263157894737</v>
      </c>
      <c r="G18" s="83">
        <f>IF(females!AI8&gt;0,females!AI8,"")</f>
        <v>58.552631578947377</v>
      </c>
      <c r="H18" s="83">
        <f>IF(females!AI9&gt;0,females!AI9,"")</f>
        <v>20.394736842105267</v>
      </c>
      <c r="I18" s="83">
        <f>IF(females!AI10&gt;0,females!AI10,"")</f>
        <v>153.28947368421052</v>
      </c>
      <c r="J18" s="83">
        <f>IF(females!AI13&gt;0,females!AI13,"")</f>
        <v>32.894736842105267</v>
      </c>
      <c r="K18" s="83">
        <f>IF(females!AI15&gt;0,females!AI15,"")</f>
        <v>28.289473684210524</v>
      </c>
      <c r="L18" s="83">
        <f>IF(females!AI17&gt;0,females!AI17,"")</f>
        <v>30.263157894736842</v>
      </c>
      <c r="M18" s="83">
        <f>IF(females!AI19&gt;0,females!AI19,"")</f>
        <v>34.210526315789473</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C00"/>
  </sheetPr>
  <dimension ref="A1:O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10" width="9.140625" style="51"/>
    <col min="11" max="11" width="11.28515625" style="51" customWidth="1"/>
    <col min="12" max="15" width="6.7109375" style="51" customWidth="1"/>
    <col min="16" max="16384" width="9.140625" style="51"/>
  </cols>
  <sheetData>
    <row r="1" spans="1:15" ht="38.25" x14ac:dyDescent="0.2">
      <c r="A1" s="100" t="s">
        <v>40</v>
      </c>
      <c r="B1" s="67" t="s">
        <v>41</v>
      </c>
      <c r="C1" s="53" t="s">
        <v>25</v>
      </c>
      <c r="D1" s="68" t="s">
        <v>4</v>
      </c>
      <c r="E1" s="68" t="s">
        <v>21</v>
      </c>
      <c r="F1" s="68" t="s">
        <v>26</v>
      </c>
      <c r="G1" s="68" t="s">
        <v>27</v>
      </c>
      <c r="H1" s="68" t="s">
        <v>28</v>
      </c>
      <c r="I1" s="68" t="s">
        <v>29</v>
      </c>
      <c r="J1" s="68" t="s">
        <v>30</v>
      </c>
      <c r="K1" s="68" t="s">
        <v>31</v>
      </c>
      <c r="L1" s="68" t="s">
        <v>42</v>
      </c>
      <c r="M1" s="68" t="s">
        <v>43</v>
      </c>
      <c r="N1" s="68" t="s">
        <v>44</v>
      </c>
      <c r="O1" s="68" t="s">
        <v>45</v>
      </c>
    </row>
    <row r="2" spans="1:15" x14ac:dyDescent="0.2">
      <c r="A2" s="101" t="str">
        <f>'general info'!D2</f>
        <v>Bryodelphax australasiaticus</v>
      </c>
      <c r="B2" s="91" t="str">
        <f>'general info'!D3</f>
        <v>MY.242 [M.X.39]</v>
      </c>
      <c r="C2" s="72">
        <f>juveniles!B1</f>
        <v>1</v>
      </c>
      <c r="D2" s="73">
        <f>IF(juveniles!B3&gt;0,juveniles!B3,"")</f>
        <v>100.63</v>
      </c>
      <c r="E2" s="77">
        <f>IF(juveniles!B4&gt;0,juveniles!B4,"")</f>
        <v>16.04</v>
      </c>
      <c r="F2" s="77">
        <f>IF(juveniles!B6&gt;0,juveniles!B6,"")</f>
        <v>4.7</v>
      </c>
      <c r="G2" s="77" t="str">
        <f>IF(juveniles!B7&gt;0,juveniles!B7,"")</f>
        <v/>
      </c>
      <c r="H2" s="77">
        <f>IF(juveniles!B8&gt;0,juveniles!B8,"")</f>
        <v>8.08</v>
      </c>
      <c r="I2" s="77">
        <f>IF(juveniles!B9&gt;0,juveniles!B9,"")</f>
        <v>2.57</v>
      </c>
      <c r="J2" s="77">
        <f>IF(juveniles!B10&gt;0,juveniles!B10,"")</f>
        <v>25.57</v>
      </c>
      <c r="K2" s="78">
        <f>IF(juveniles!B11&gt;0,juveniles!B11,"")</f>
        <v>0.25409917519626357</v>
      </c>
      <c r="L2" s="77">
        <f>IF(juveniles!B13&gt;0,juveniles!B13,"")</f>
        <v>4.7699999999999996</v>
      </c>
      <c r="M2" s="77" t="str">
        <f>IF(juveniles!B15&gt;0,juveniles!B15,"")</f>
        <v/>
      </c>
      <c r="N2" s="77">
        <f>IF(juveniles!B17&gt;0,juveniles!B17,"")</f>
        <v>4.71</v>
      </c>
      <c r="O2" s="79" t="str">
        <f>IF(juveniles!B19&gt;0,juveniles!B19,"")</f>
        <v/>
      </c>
    </row>
    <row r="3" spans="1:15" x14ac:dyDescent="0.2">
      <c r="A3" s="100" t="str">
        <f t="shared" ref="A3" si="0">A$2</f>
        <v>Bryodelphax australasiaticus</v>
      </c>
      <c r="B3" s="65" t="str">
        <f>B$2</f>
        <v>MY.242 [M.X.39]</v>
      </c>
      <c r="C3" s="72">
        <f>juveniles!D1</f>
        <v>2</v>
      </c>
      <c r="D3" s="73">
        <f>IF(juveniles!D3&gt;0,juveniles!D3,"")</f>
        <v>72.92</v>
      </c>
      <c r="E3" s="81">
        <f>IF(juveniles!D4&gt;0,juveniles!D4,"")</f>
        <v>12.04</v>
      </c>
      <c r="F3" s="81" t="str">
        <f>IF(juveniles!D6&gt;0,juveniles!D6,"")</f>
        <v/>
      </c>
      <c r="G3" s="81" t="str">
        <f>IF(juveniles!D7&gt;0,juveniles!D7,"")</f>
        <v/>
      </c>
      <c r="H3" s="81" t="str">
        <f>IF(juveniles!D8&gt;0,juveniles!D8,"")</f>
        <v/>
      </c>
      <c r="I3" s="81">
        <f>IF(juveniles!D9&gt;0,juveniles!D9,"")</f>
        <v>1.61</v>
      </c>
      <c r="J3" s="81">
        <f>IF(juveniles!D10&gt;0,juveniles!D10,"")</f>
        <v>20.149999999999999</v>
      </c>
      <c r="K3" s="80">
        <f>IF(juveniles!D11&gt;0,juveniles!D11,"")</f>
        <v>0.27633022490400438</v>
      </c>
      <c r="L3" s="81">
        <f>IF(juveniles!D13&gt;0,juveniles!D13,"")</f>
        <v>4.12</v>
      </c>
      <c r="M3" s="81">
        <f>IF(juveniles!D15&gt;0,juveniles!D15,"")</f>
        <v>3.65</v>
      </c>
      <c r="N3" s="81" t="str">
        <f>IF(juveniles!D17&gt;0,juveniles!D17,"")</f>
        <v/>
      </c>
      <c r="O3" s="79">
        <f>IF(juveniles!D19&gt;0,juveniles!D19,"")</f>
        <v>4.3</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CC00"/>
  </sheetPr>
  <dimension ref="A1:M3"/>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5.5703125" style="102" bestFit="1" customWidth="1"/>
    <col min="2" max="2" width="16.85546875" style="66" customWidth="1"/>
    <col min="3" max="3" width="9.140625" style="52"/>
    <col min="4" max="4" width="9.140625" style="51" customWidth="1"/>
    <col min="5" max="9" width="9.140625" style="51"/>
    <col min="10" max="13" width="6.7109375" style="51" customWidth="1"/>
    <col min="14" max="16384" width="9.140625" style="51"/>
  </cols>
  <sheetData>
    <row r="1" spans="1:13" ht="25.5" x14ac:dyDescent="0.2">
      <c r="A1" s="100" t="s">
        <v>40</v>
      </c>
      <c r="B1" s="67" t="s">
        <v>41</v>
      </c>
      <c r="C1" s="53" t="s">
        <v>25</v>
      </c>
      <c r="D1" s="68" t="s">
        <v>4</v>
      </c>
      <c r="E1" s="68" t="s">
        <v>26</v>
      </c>
      <c r="F1" s="68" t="s">
        <v>27</v>
      </c>
      <c r="G1" s="68" t="s">
        <v>28</v>
      </c>
      <c r="H1" s="68" t="s">
        <v>29</v>
      </c>
      <c r="I1" s="68" t="s">
        <v>30</v>
      </c>
      <c r="J1" s="68" t="s">
        <v>42</v>
      </c>
      <c r="K1" s="68" t="s">
        <v>43</v>
      </c>
      <c r="L1" s="68" t="s">
        <v>44</v>
      </c>
      <c r="M1" s="68" t="s">
        <v>45</v>
      </c>
    </row>
    <row r="2" spans="1:13" x14ac:dyDescent="0.2">
      <c r="A2" s="100" t="str">
        <f>'juveniles_stats (μm)'!A$2</f>
        <v>Bryodelphax australasiaticus</v>
      </c>
      <c r="B2" s="64" t="str">
        <f>'juveniles_stats (μm)'!B$2</f>
        <v>MY.242 [M.X.39]</v>
      </c>
      <c r="C2" s="72">
        <f>juveniles!B1</f>
        <v>1</v>
      </c>
      <c r="D2" s="74">
        <f>IF(juveniles!C3&gt;0,juveniles!C3,"")</f>
        <v>627.36907730673317</v>
      </c>
      <c r="E2" s="82">
        <f>IF(juveniles!C6&gt;0,juveniles!C6,"")</f>
        <v>29.301745635910226</v>
      </c>
      <c r="F2" s="82" t="str">
        <f>IF(juveniles!C7&gt;0,juveniles!C7,"")</f>
        <v/>
      </c>
      <c r="G2" s="82">
        <f>IF(juveniles!C8&gt;0,juveniles!C8,"")</f>
        <v>50.374064837905244</v>
      </c>
      <c r="H2" s="82">
        <f>IF(juveniles!C9&gt;0,juveniles!C9,"")</f>
        <v>16.022443890274314</v>
      </c>
      <c r="I2" s="82">
        <f>IF(juveniles!C10&gt;0,juveniles!C10,"")</f>
        <v>159.41396508728181</v>
      </c>
      <c r="J2" s="82">
        <f>IF(juveniles!C13&gt;0,juveniles!C13,"")</f>
        <v>29.738154613466332</v>
      </c>
      <c r="K2" s="82" t="str">
        <f>IF(juveniles!C15&gt;0,juveniles!C15,"")</f>
        <v/>
      </c>
      <c r="L2" s="82">
        <f>IF(juveniles!C17&gt;0,juveniles!C17,"")</f>
        <v>29.364089775561098</v>
      </c>
      <c r="M2" s="83" t="str">
        <f>IF(juveniles!C19&gt;0,juveniles!C19,"")</f>
        <v/>
      </c>
    </row>
    <row r="3" spans="1:13" x14ac:dyDescent="0.2">
      <c r="A3" s="100" t="str">
        <f>'juveniles_stats (μm)'!A$2</f>
        <v>Bryodelphax australasiaticus</v>
      </c>
      <c r="B3" s="64" t="str">
        <f>'juveniles_stats (μm)'!B$2</f>
        <v>MY.242 [M.X.39]</v>
      </c>
      <c r="C3" s="72">
        <f>juveniles!D1</f>
        <v>2</v>
      </c>
      <c r="D3" s="74">
        <f>IF(juveniles!E3&gt;0,juveniles!E3,"")</f>
        <v>605.64784053156154</v>
      </c>
      <c r="E3" s="83" t="str">
        <f>IF(juveniles!E6&gt;0,juveniles!E6,"")</f>
        <v/>
      </c>
      <c r="F3" s="83" t="str">
        <f>IF(juveniles!E7&gt;0,juveniles!E7,"")</f>
        <v/>
      </c>
      <c r="G3" s="83" t="str">
        <f>IF(juveniles!E8&gt;0,juveniles!E8,"")</f>
        <v/>
      </c>
      <c r="H3" s="83">
        <f>IF(juveniles!E9&gt;0,juveniles!E9,"")</f>
        <v>13.372093023255815</v>
      </c>
      <c r="I3" s="83">
        <f>IF(juveniles!E10&gt;0,juveniles!E10,"")</f>
        <v>167.35880398671097</v>
      </c>
      <c r="J3" s="83">
        <f>IF(juveniles!E13&gt;0,juveniles!E13,"")</f>
        <v>34.219269102990033</v>
      </c>
      <c r="K3" s="83">
        <f>IF(juveniles!E15&gt;0,juveniles!E15,"")</f>
        <v>30.315614617940202</v>
      </c>
      <c r="L3" s="83" t="str">
        <f>IF(juveniles!E17&gt;0,juveniles!E17,"")</f>
        <v/>
      </c>
      <c r="M3" s="83">
        <f>IF(juveniles!E19&gt;0,juveniles!E19,"")</f>
        <v>35.714285714285715</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instructions</vt:lpstr>
      <vt:lpstr>general info</vt:lpstr>
      <vt:lpstr>females</vt:lpstr>
      <vt:lpstr>juveniles</vt:lpstr>
      <vt:lpstr>larvae</vt:lpstr>
      <vt:lpstr>females_stats (μm)</vt:lpstr>
      <vt:lpstr>females_stats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2021-02-26T20:01:09Z</dcterms:modified>
</cp:coreProperties>
</file>