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defaultThemeVersion="124226"/>
  <mc:AlternateContent xmlns:mc="http://schemas.openxmlformats.org/markup-compatibility/2006">
    <mc:Choice Requires="x15">
      <x15ac:absPath xmlns:x15ac="http://schemas.microsoft.com/office/spreadsheetml/2010/11/ac" url="C:\Users\User\Dropbox\#TR\0055\"/>
    </mc:Choice>
  </mc:AlternateContent>
  <xr:revisionPtr revIDLastSave="0" documentId="13_ncr:1_{EFA0E5A5-F5A8-42D8-9FBF-36D4A52C2DD9}" xr6:coauthVersionLast="46" xr6:coauthVersionMax="46" xr10:uidLastSave="{00000000-0000-0000-0000-000000000000}"/>
  <bookViews>
    <workbookView xWindow="-120" yWindow="-120" windowWidth="29040" windowHeight="15990" xr2:uid="{00000000-000D-0000-FFFF-FFFF00000000}"/>
  </bookViews>
  <sheets>
    <sheet name="instructions" sheetId="5" r:id="rId1"/>
    <sheet name="general info" sheetId="11" r:id="rId2"/>
    <sheet name="animals" sheetId="4" r:id="rId3"/>
    <sheet name="eggs" sheetId="9" r:id="rId4"/>
    <sheet name="animals_stats (μm)" sheetId="7" r:id="rId5"/>
    <sheet name="animals_stats (pt)" sheetId="8" r:id="rId6"/>
    <sheet name="eggs_stats (μm)" sheetId="10"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35" i="4" l="1"/>
  <c r="AG34" i="4"/>
  <c r="AG33" i="4"/>
  <c r="AG32" i="4"/>
  <c r="AG30" i="4"/>
  <c r="AG29" i="4"/>
  <c r="AG28" i="4"/>
  <c r="AG27" i="4"/>
  <c r="AG25" i="4"/>
  <c r="AG24" i="4"/>
  <c r="AG23" i="4"/>
  <c r="AG22" i="4"/>
  <c r="AG20" i="4"/>
  <c r="AG19" i="4"/>
  <c r="AG18" i="4"/>
  <c r="AG17" i="4"/>
  <c r="AG15" i="4"/>
  <c r="AG14" i="4"/>
  <c r="AG13" i="4"/>
  <c r="AG12" i="4"/>
  <c r="AG11" i="4"/>
  <c r="AG10" i="4"/>
  <c r="AG9" i="4"/>
  <c r="AG8" i="4"/>
  <c r="AG7" i="4"/>
  <c r="AG6" i="4"/>
  <c r="AG3" i="4"/>
  <c r="C35" i="4"/>
  <c r="C34" i="4"/>
  <c r="C33" i="4"/>
  <c r="C32" i="4"/>
  <c r="C30" i="4"/>
  <c r="C29" i="4"/>
  <c r="C28" i="4"/>
  <c r="C27" i="4"/>
  <c r="C25" i="4"/>
  <c r="C24" i="4"/>
  <c r="C23" i="4"/>
  <c r="C22" i="4"/>
  <c r="C20" i="4"/>
  <c r="C19" i="4"/>
  <c r="C18" i="4"/>
  <c r="C17" i="4"/>
  <c r="C15" i="4"/>
  <c r="C14" i="4"/>
  <c r="C13" i="4"/>
  <c r="C12" i="4"/>
  <c r="C11" i="4"/>
  <c r="C9" i="4"/>
  <c r="C8" i="4"/>
  <c r="C7" i="4"/>
  <c r="C6" i="4"/>
  <c r="C3" i="4"/>
  <c r="BS47" i="4" l="1"/>
  <c r="BG31" i="4"/>
  <c r="AO21" i="4"/>
  <c r="AO10" i="4"/>
  <c r="AC26" i="4"/>
  <c r="K31" i="4"/>
  <c r="BL47" i="4"/>
  <c r="AA12" i="9"/>
  <c r="P10" i="9" l="1"/>
  <c r="Q10" i="9"/>
  <c r="R10" i="9"/>
  <c r="S10" i="9"/>
  <c r="T10" i="9"/>
  <c r="U10" i="9"/>
  <c r="V10" i="9"/>
  <c r="W10" i="9"/>
  <c r="X10" i="9"/>
  <c r="Y10" i="9"/>
  <c r="Z10" i="9"/>
  <c r="AA10" i="9"/>
  <c r="AB10" i="9"/>
  <c r="AC10" i="9"/>
  <c r="AD10" i="9"/>
  <c r="AE10" i="9"/>
  <c r="P11" i="9"/>
  <c r="Q11" i="9"/>
  <c r="R11" i="9"/>
  <c r="S11" i="9"/>
  <c r="T11" i="9"/>
  <c r="U11" i="9"/>
  <c r="V11" i="9"/>
  <c r="W11" i="9"/>
  <c r="X11" i="9"/>
  <c r="Y11" i="9"/>
  <c r="Z11" i="9"/>
  <c r="AA11" i="9"/>
  <c r="AB11" i="9"/>
  <c r="AC11" i="9"/>
  <c r="AD11" i="9"/>
  <c r="AE11" i="9"/>
  <c r="P12" i="9"/>
  <c r="Q12" i="9"/>
  <c r="R12" i="9"/>
  <c r="S12" i="9"/>
  <c r="T12" i="9"/>
  <c r="U12" i="9"/>
  <c r="V12" i="9"/>
  <c r="W12" i="9"/>
  <c r="X12" i="9"/>
  <c r="Y12" i="9"/>
  <c r="Z12" i="9"/>
  <c r="AB12" i="9"/>
  <c r="AC12" i="9"/>
  <c r="AD12" i="9"/>
  <c r="AE12" i="9"/>
  <c r="BO5" i="4" l="1"/>
  <c r="BO6" i="4"/>
  <c r="BO7" i="4"/>
  <c r="BO8" i="4"/>
  <c r="BO9" i="4"/>
  <c r="BO11" i="4"/>
  <c r="BO12" i="4"/>
  <c r="BO13" i="4"/>
  <c r="BO14" i="4"/>
  <c r="BO15" i="4"/>
  <c r="BO17" i="4"/>
  <c r="BO18" i="4"/>
  <c r="BO19" i="4"/>
  <c r="BO20" i="4"/>
  <c r="BO22" i="4"/>
  <c r="BO23" i="4"/>
  <c r="BO24" i="4"/>
  <c r="BO25" i="4"/>
  <c r="BO27" i="4"/>
  <c r="BO28" i="4"/>
  <c r="BO29" i="4"/>
  <c r="BO30" i="4"/>
  <c r="BO32" i="4"/>
  <c r="BO33" i="4"/>
  <c r="BO34" i="4"/>
  <c r="BO35" i="4"/>
  <c r="BO3" i="4"/>
  <c r="BM3" i="4"/>
  <c r="B2" i="7" l="1"/>
  <c r="B3" i="7" s="1"/>
  <c r="A2" i="7"/>
  <c r="A4" i="7" s="1"/>
  <c r="A18" i="7" l="1"/>
  <c r="A3" i="7"/>
  <c r="A19" i="7"/>
  <c r="A15" i="7"/>
  <c r="A11" i="7"/>
  <c r="A10" i="7"/>
  <c r="A7" i="7"/>
  <c r="A17" i="7"/>
  <c r="A9" i="7"/>
  <c r="A16" i="7"/>
  <c r="A8" i="7"/>
  <c r="A14" i="7"/>
  <c r="A6" i="7"/>
  <c r="A13" i="7"/>
  <c r="A5" i="7"/>
  <c r="A12" i="7"/>
  <c r="A3" i="10"/>
  <c r="B3" i="10"/>
  <c r="A4" i="10"/>
  <c r="B4" i="10"/>
  <c r="A5" i="10"/>
  <c r="B5" i="10"/>
  <c r="A6" i="10"/>
  <c r="B6" i="10"/>
  <c r="A7" i="10"/>
  <c r="B7" i="10"/>
  <c r="A8" i="10"/>
  <c r="B8" i="10"/>
  <c r="A9" i="10"/>
  <c r="B9" i="10"/>
  <c r="A10" i="10"/>
  <c r="B10" i="10"/>
  <c r="A11" i="10"/>
  <c r="B11" i="10"/>
  <c r="A12" i="10"/>
  <c r="B12" i="10"/>
  <c r="A13" i="10"/>
  <c r="B13" i="10"/>
  <c r="A14" i="10"/>
  <c r="B14" i="10"/>
  <c r="A15" i="10"/>
  <c r="B15" i="10"/>
  <c r="A16" i="10"/>
  <c r="B16" i="10"/>
  <c r="A17" i="10"/>
  <c r="B17" i="10"/>
  <c r="A18" i="10"/>
  <c r="B18" i="10"/>
  <c r="A19" i="10"/>
  <c r="B19" i="10"/>
  <c r="A20" i="10"/>
  <c r="B20" i="10"/>
  <c r="A21" i="10"/>
  <c r="B21" i="10"/>
  <c r="A22" i="10"/>
  <c r="B22" i="10"/>
  <c r="A23" i="10"/>
  <c r="B23" i="10"/>
  <c r="A24" i="10"/>
  <c r="B24" i="10"/>
  <c r="A25" i="10"/>
  <c r="B25" i="10"/>
  <c r="A26" i="10"/>
  <c r="B26" i="10"/>
  <c r="A27" i="10"/>
  <c r="B27" i="10"/>
  <c r="A28" i="10"/>
  <c r="B28" i="10"/>
  <c r="A29" i="10"/>
  <c r="B29" i="10"/>
  <c r="A30" i="10"/>
  <c r="B30" i="10"/>
  <c r="A31" i="10"/>
  <c r="B31" i="10"/>
  <c r="B2" i="10"/>
  <c r="A2" i="10"/>
  <c r="AD2" i="7" l="1"/>
  <c r="AD3" i="7"/>
  <c r="AD4" i="7"/>
  <c r="AD5" i="7"/>
  <c r="AD6" i="7"/>
  <c r="AD7" i="7"/>
  <c r="AD8" i="7"/>
  <c r="AD9" i="7"/>
  <c r="AD10" i="7"/>
  <c r="AD11" i="7"/>
  <c r="AD12" i="7"/>
  <c r="AD13" i="7"/>
  <c r="AD14" i="7"/>
  <c r="AD15" i="7"/>
  <c r="AD16" i="7"/>
  <c r="AD17" i="7"/>
  <c r="AD18" i="7"/>
  <c r="AD19" i="7"/>
  <c r="AD20" i="7"/>
  <c r="AD21" i="7"/>
  <c r="AD22" i="7"/>
  <c r="AD23" i="7"/>
  <c r="AD24" i="7"/>
  <c r="AD25" i="7"/>
  <c r="AD26" i="7"/>
  <c r="AD27" i="7"/>
  <c r="AD28" i="7"/>
  <c r="AD29" i="7"/>
  <c r="AD30" i="7"/>
  <c r="AD31" i="7"/>
  <c r="AC2" i="7"/>
  <c r="AC3" i="7"/>
  <c r="AC4" i="7"/>
  <c r="AC5" i="7"/>
  <c r="AC6" i="7"/>
  <c r="AC7" i="7"/>
  <c r="AC8" i="7"/>
  <c r="AC9" i="7"/>
  <c r="AC10" i="7"/>
  <c r="AC11" i="7"/>
  <c r="AC12" i="7"/>
  <c r="AC13" i="7"/>
  <c r="AC14" i="7"/>
  <c r="AC15" i="7"/>
  <c r="AC16" i="7"/>
  <c r="AC17" i="7"/>
  <c r="AC18" i="7"/>
  <c r="AC19" i="7"/>
  <c r="AC20" i="7"/>
  <c r="AC21" i="7"/>
  <c r="AC22" i="7"/>
  <c r="AC23" i="7"/>
  <c r="AC24" i="7"/>
  <c r="AC25" i="7"/>
  <c r="AC26" i="7"/>
  <c r="AC27" i="7"/>
  <c r="AC28" i="7"/>
  <c r="AC29" i="7"/>
  <c r="AC30" i="7"/>
  <c r="AC31" i="7"/>
  <c r="AB2" i="7"/>
  <c r="AB3" i="7"/>
  <c r="AB4" i="7"/>
  <c r="AB5" i="7"/>
  <c r="AB6" i="7"/>
  <c r="AB7" i="7"/>
  <c r="AB8" i="7"/>
  <c r="AB9" i="7"/>
  <c r="AB10" i="7"/>
  <c r="AB11" i="7"/>
  <c r="AB12" i="7"/>
  <c r="AB13" i="7"/>
  <c r="AB14" i="7"/>
  <c r="AB15" i="7"/>
  <c r="AB16" i="7"/>
  <c r="AB17" i="7"/>
  <c r="AB18" i="7"/>
  <c r="AB19" i="7"/>
  <c r="AB20" i="7"/>
  <c r="AB21" i="7"/>
  <c r="AB22" i="7"/>
  <c r="AB23" i="7"/>
  <c r="AB24" i="7"/>
  <c r="AB25" i="7"/>
  <c r="AB26" i="7"/>
  <c r="AB27" i="7"/>
  <c r="AB28" i="7"/>
  <c r="AB29" i="7"/>
  <c r="AB30" i="7"/>
  <c r="AB31" i="7"/>
  <c r="AA2" i="7"/>
  <c r="AA3" i="7"/>
  <c r="AA4" i="7"/>
  <c r="AA5" i="7"/>
  <c r="AA6" i="7"/>
  <c r="AA7" i="7"/>
  <c r="AA8" i="7"/>
  <c r="AA9" i="7"/>
  <c r="AA10" i="7"/>
  <c r="AA11" i="7"/>
  <c r="AA12" i="7"/>
  <c r="AA13" i="7"/>
  <c r="AA14" i="7"/>
  <c r="AA15" i="7"/>
  <c r="AA16" i="7"/>
  <c r="AA17" i="7"/>
  <c r="AA18" i="7"/>
  <c r="AA19" i="7"/>
  <c r="AA20" i="7"/>
  <c r="AA21" i="7"/>
  <c r="AA22" i="7"/>
  <c r="AA23" i="7"/>
  <c r="AA24" i="7"/>
  <c r="AA25" i="7"/>
  <c r="AA26" i="7"/>
  <c r="AA27" i="7"/>
  <c r="AA28" i="7"/>
  <c r="AA29" i="7"/>
  <c r="AA30" i="7"/>
  <c r="AA31" i="7"/>
  <c r="Y2" i="7"/>
  <c r="Y3" i="7"/>
  <c r="Y4" i="7"/>
  <c r="Y5" i="7"/>
  <c r="Y6" i="7"/>
  <c r="Y7" i="7"/>
  <c r="Y8" i="7"/>
  <c r="Y9" i="7"/>
  <c r="Y10" i="7"/>
  <c r="Y11" i="7"/>
  <c r="Y12" i="7"/>
  <c r="Y13" i="7"/>
  <c r="Y14" i="7"/>
  <c r="Y15" i="7"/>
  <c r="Y16" i="7"/>
  <c r="Y17" i="7"/>
  <c r="Y18" i="7"/>
  <c r="Y19" i="7"/>
  <c r="Y20" i="7"/>
  <c r="Y21" i="7"/>
  <c r="Y22" i="7"/>
  <c r="Y23" i="7"/>
  <c r="Y24" i="7"/>
  <c r="Y25" i="7"/>
  <c r="Y26" i="7"/>
  <c r="Y27" i="7"/>
  <c r="Y28" i="7"/>
  <c r="Y29" i="7"/>
  <c r="Y30" i="7"/>
  <c r="Y31" i="7"/>
  <c r="X2" i="7"/>
  <c r="X3" i="7"/>
  <c r="X4" i="7"/>
  <c r="X5" i="7"/>
  <c r="X6" i="7"/>
  <c r="X7" i="7"/>
  <c r="X8" i="7"/>
  <c r="X9" i="7"/>
  <c r="X10" i="7"/>
  <c r="X11" i="7"/>
  <c r="X12" i="7"/>
  <c r="X13" i="7"/>
  <c r="X14" i="7"/>
  <c r="X15" i="7"/>
  <c r="X16" i="7"/>
  <c r="X17" i="7"/>
  <c r="X18" i="7"/>
  <c r="X19" i="7"/>
  <c r="X20" i="7"/>
  <c r="X21" i="7"/>
  <c r="X22" i="7"/>
  <c r="X23" i="7"/>
  <c r="X24" i="7"/>
  <c r="X25" i="7"/>
  <c r="X26" i="7"/>
  <c r="X27" i="7"/>
  <c r="X28" i="7"/>
  <c r="X29" i="7"/>
  <c r="X30" i="7"/>
  <c r="X31" i="7"/>
  <c r="W2" i="7"/>
  <c r="W3" i="7"/>
  <c r="W4" i="7"/>
  <c r="W5" i="7"/>
  <c r="W6" i="7"/>
  <c r="W7" i="7"/>
  <c r="W8" i="7"/>
  <c r="W9" i="7"/>
  <c r="W10" i="7"/>
  <c r="W11" i="7"/>
  <c r="W12" i="7"/>
  <c r="W13" i="7"/>
  <c r="W14" i="7"/>
  <c r="W15" i="7"/>
  <c r="W16" i="7"/>
  <c r="W17" i="7"/>
  <c r="W18" i="7"/>
  <c r="W19" i="7"/>
  <c r="W20" i="7"/>
  <c r="W21" i="7"/>
  <c r="W22" i="7"/>
  <c r="W23" i="7"/>
  <c r="W24" i="7"/>
  <c r="W25" i="7"/>
  <c r="W26" i="7"/>
  <c r="W27" i="7"/>
  <c r="W28" i="7"/>
  <c r="W29" i="7"/>
  <c r="W30" i="7"/>
  <c r="W31" i="7"/>
  <c r="T2" i="7"/>
  <c r="T3" i="7"/>
  <c r="T4" i="7"/>
  <c r="T5" i="7"/>
  <c r="T6" i="7"/>
  <c r="T7" i="7"/>
  <c r="T8" i="7"/>
  <c r="T9" i="7"/>
  <c r="T10" i="7"/>
  <c r="T11" i="7"/>
  <c r="T12" i="7"/>
  <c r="T13" i="7"/>
  <c r="T14" i="7"/>
  <c r="T15" i="7"/>
  <c r="T16" i="7"/>
  <c r="T17" i="7"/>
  <c r="T18" i="7"/>
  <c r="T19" i="7"/>
  <c r="T20" i="7"/>
  <c r="T21" i="7"/>
  <c r="T22" i="7"/>
  <c r="T23" i="7"/>
  <c r="T24" i="7"/>
  <c r="T25" i="7"/>
  <c r="T26" i="7"/>
  <c r="T27" i="7"/>
  <c r="T28" i="7"/>
  <c r="T29" i="7"/>
  <c r="T30" i="7"/>
  <c r="T31" i="7"/>
  <c r="S2" i="7"/>
  <c r="S3" i="7"/>
  <c r="S4" i="7"/>
  <c r="S5" i="7"/>
  <c r="S6" i="7"/>
  <c r="S7" i="7"/>
  <c r="S8" i="7"/>
  <c r="S9" i="7"/>
  <c r="S10" i="7"/>
  <c r="S11" i="7"/>
  <c r="S12" i="7"/>
  <c r="S13" i="7"/>
  <c r="S14" i="7"/>
  <c r="S15" i="7"/>
  <c r="S16" i="7"/>
  <c r="S17" i="7"/>
  <c r="S18" i="7"/>
  <c r="S19" i="7"/>
  <c r="S20" i="7"/>
  <c r="S21" i="7"/>
  <c r="S22" i="7"/>
  <c r="S23" i="7"/>
  <c r="S24" i="7"/>
  <c r="S25" i="7"/>
  <c r="S26" i="7"/>
  <c r="S27" i="7"/>
  <c r="S28" i="7"/>
  <c r="S29" i="7"/>
  <c r="S30" i="7"/>
  <c r="S31" i="7"/>
  <c r="C31" i="8" l="1"/>
  <c r="C30" i="8"/>
  <c r="C29" i="8"/>
  <c r="C28" i="8"/>
  <c r="C27" i="8"/>
  <c r="C26" i="8"/>
  <c r="C25" i="8"/>
  <c r="C24" i="8"/>
  <c r="C23" i="8"/>
  <c r="C22" i="8"/>
  <c r="C21" i="8"/>
  <c r="C20" i="8"/>
  <c r="C19" i="8"/>
  <c r="C18" i="8"/>
  <c r="C17" i="8"/>
  <c r="C16" i="8"/>
  <c r="C15" i="8"/>
  <c r="C14" i="8"/>
  <c r="C13" i="8"/>
  <c r="C12" i="8"/>
  <c r="C11" i="8"/>
  <c r="C10" i="8"/>
  <c r="C9" i="8"/>
  <c r="C8" i="8"/>
  <c r="C7" i="8"/>
  <c r="C6" i="8"/>
  <c r="C5" i="8"/>
  <c r="C4" i="8"/>
  <c r="C3" i="8"/>
  <c r="C2" i="8"/>
  <c r="A17" i="8"/>
  <c r="B17" i="8"/>
  <c r="A18" i="8"/>
  <c r="B18" i="8"/>
  <c r="A19" i="8"/>
  <c r="B19" i="8"/>
  <c r="A20" i="8"/>
  <c r="B20" i="8"/>
  <c r="A21" i="8"/>
  <c r="B21" i="8"/>
  <c r="A22" i="8"/>
  <c r="B22" i="8"/>
  <c r="A23" i="8"/>
  <c r="B23" i="8"/>
  <c r="A24" i="8"/>
  <c r="B24" i="8"/>
  <c r="A25" i="8"/>
  <c r="B25" i="8"/>
  <c r="A26" i="8"/>
  <c r="B26" i="8"/>
  <c r="A27" i="8"/>
  <c r="B27" i="8"/>
  <c r="A28" i="8"/>
  <c r="B28" i="8"/>
  <c r="A29" i="8"/>
  <c r="B29" i="8"/>
  <c r="A30" i="8"/>
  <c r="B30" i="8"/>
  <c r="A31" i="8"/>
  <c r="B31" i="8"/>
  <c r="Z2" i="7"/>
  <c r="Z3" i="7"/>
  <c r="Z4" i="7"/>
  <c r="Z5" i="7"/>
  <c r="Z6" i="7"/>
  <c r="Z7" i="7"/>
  <c r="Z8" i="7"/>
  <c r="Z9" i="7"/>
  <c r="Z10" i="7"/>
  <c r="Z11" i="7"/>
  <c r="Z12" i="7"/>
  <c r="Z13" i="7"/>
  <c r="Z14" i="7"/>
  <c r="Z15" i="7"/>
  <c r="Z16" i="7"/>
  <c r="Z17" i="7"/>
  <c r="Z18" i="7"/>
  <c r="Z19" i="7"/>
  <c r="Z20" i="7"/>
  <c r="Z21" i="7"/>
  <c r="Z22" i="7"/>
  <c r="Z23" i="7"/>
  <c r="Z24" i="7"/>
  <c r="Z25" i="7"/>
  <c r="Z26" i="7"/>
  <c r="Z27" i="7"/>
  <c r="Z28" i="7"/>
  <c r="Z29" i="7"/>
  <c r="Z30" i="7"/>
  <c r="Z31" i="7"/>
  <c r="O2" i="7"/>
  <c r="O3" i="7"/>
  <c r="O4" i="7"/>
  <c r="O5" i="7"/>
  <c r="O6" i="7"/>
  <c r="O7" i="7"/>
  <c r="O8" i="7"/>
  <c r="O9" i="7"/>
  <c r="O10" i="7"/>
  <c r="O11" i="7"/>
  <c r="O12" i="7"/>
  <c r="O13" i="7"/>
  <c r="O14" i="7"/>
  <c r="O15" i="7"/>
  <c r="O16" i="7"/>
  <c r="O17" i="7"/>
  <c r="O18" i="7"/>
  <c r="O19" i="7"/>
  <c r="O20" i="7"/>
  <c r="O21" i="7"/>
  <c r="O22" i="7"/>
  <c r="O23" i="7"/>
  <c r="O24" i="7"/>
  <c r="O25" i="7"/>
  <c r="O26" i="7"/>
  <c r="O27" i="7"/>
  <c r="O28" i="7"/>
  <c r="O29" i="7"/>
  <c r="O30" i="7"/>
  <c r="O31" i="7"/>
  <c r="J2" i="7"/>
  <c r="J3" i="7"/>
  <c r="J4" i="7"/>
  <c r="J5" i="7"/>
  <c r="J6" i="7"/>
  <c r="J7" i="7"/>
  <c r="J8" i="7"/>
  <c r="J9" i="7"/>
  <c r="J10" i="7"/>
  <c r="J11" i="7"/>
  <c r="J12" i="7"/>
  <c r="J13" i="7"/>
  <c r="J14" i="7"/>
  <c r="J15" i="7"/>
  <c r="J16" i="7"/>
  <c r="J17" i="7"/>
  <c r="J18" i="7"/>
  <c r="J19" i="7"/>
  <c r="J20" i="7"/>
  <c r="J21" i="7"/>
  <c r="J22" i="7"/>
  <c r="J23" i="7"/>
  <c r="J24" i="7"/>
  <c r="J25" i="7"/>
  <c r="J26" i="7"/>
  <c r="J27" i="7"/>
  <c r="J28" i="7"/>
  <c r="J29" i="7"/>
  <c r="J30" i="7"/>
  <c r="J31" i="7"/>
  <c r="U2" i="7"/>
  <c r="V2" i="7"/>
  <c r="V31" i="7"/>
  <c r="U31" i="7"/>
  <c r="V30" i="7"/>
  <c r="U30" i="7"/>
  <c r="V29" i="7"/>
  <c r="U29" i="7"/>
  <c r="V28" i="7"/>
  <c r="U28" i="7"/>
  <c r="V27" i="7"/>
  <c r="U27" i="7"/>
  <c r="V26" i="7"/>
  <c r="U26" i="7"/>
  <c r="V25" i="7"/>
  <c r="U25" i="7"/>
  <c r="V24" i="7"/>
  <c r="U24" i="7"/>
  <c r="V23" i="7"/>
  <c r="U23" i="7"/>
  <c r="V22" i="7"/>
  <c r="U22" i="7"/>
  <c r="V21" i="7"/>
  <c r="U21" i="7"/>
  <c r="V20" i="7"/>
  <c r="U20" i="7"/>
  <c r="V19" i="7"/>
  <c r="U19" i="7"/>
  <c r="V18" i="7"/>
  <c r="U18" i="7"/>
  <c r="V17" i="7"/>
  <c r="U17" i="7"/>
  <c r="V16" i="7"/>
  <c r="U16" i="7"/>
  <c r="V15" i="7"/>
  <c r="U15" i="7"/>
  <c r="V14" i="7"/>
  <c r="U14" i="7"/>
  <c r="V13" i="7"/>
  <c r="U13" i="7"/>
  <c r="V12" i="7"/>
  <c r="U12" i="7"/>
  <c r="V11" i="7"/>
  <c r="U11" i="7"/>
  <c r="V10" i="7"/>
  <c r="U10" i="7"/>
  <c r="V9" i="7"/>
  <c r="U9" i="7"/>
  <c r="V8" i="7"/>
  <c r="U8" i="7"/>
  <c r="V7" i="7"/>
  <c r="U7" i="7"/>
  <c r="V6" i="7"/>
  <c r="U6" i="7"/>
  <c r="V5" i="7"/>
  <c r="U5" i="7"/>
  <c r="V4" i="7"/>
  <c r="U4" i="7"/>
  <c r="V3" i="7"/>
  <c r="U3" i="7"/>
  <c r="R31" i="7"/>
  <c r="Q31" i="7"/>
  <c r="P31" i="7"/>
  <c r="R30" i="7"/>
  <c r="Q30" i="7"/>
  <c r="P30" i="7"/>
  <c r="R29" i="7"/>
  <c r="Q29" i="7"/>
  <c r="P29" i="7"/>
  <c r="R28" i="7"/>
  <c r="Q28" i="7"/>
  <c r="P28" i="7"/>
  <c r="R27" i="7"/>
  <c r="Q27" i="7"/>
  <c r="P27" i="7"/>
  <c r="R26" i="7"/>
  <c r="Q26" i="7"/>
  <c r="P26" i="7"/>
  <c r="R25" i="7"/>
  <c r="Q25" i="7"/>
  <c r="P25" i="7"/>
  <c r="R24" i="7"/>
  <c r="Q24" i="7"/>
  <c r="P24" i="7"/>
  <c r="R23" i="7"/>
  <c r="Q23" i="7"/>
  <c r="P23" i="7"/>
  <c r="R22" i="7"/>
  <c r="Q22" i="7"/>
  <c r="P22" i="7"/>
  <c r="R21" i="7"/>
  <c r="Q21" i="7"/>
  <c r="P21" i="7"/>
  <c r="R20" i="7"/>
  <c r="Q20" i="7"/>
  <c r="P20" i="7"/>
  <c r="R19" i="7"/>
  <c r="Q19" i="7"/>
  <c r="P19" i="7"/>
  <c r="R18" i="7"/>
  <c r="Q18" i="7"/>
  <c r="P18" i="7"/>
  <c r="R17" i="7"/>
  <c r="Q17" i="7"/>
  <c r="P17" i="7"/>
  <c r="R16" i="7"/>
  <c r="Q16" i="7"/>
  <c r="P16" i="7"/>
  <c r="R15" i="7"/>
  <c r="Q15" i="7"/>
  <c r="P15" i="7"/>
  <c r="R14" i="7"/>
  <c r="Q14" i="7"/>
  <c r="P14" i="7"/>
  <c r="R13" i="7"/>
  <c r="Q13" i="7"/>
  <c r="P13" i="7"/>
  <c r="R12" i="7"/>
  <c r="Q12" i="7"/>
  <c r="P12" i="7"/>
  <c r="R11" i="7"/>
  <c r="Q11" i="7"/>
  <c r="P11" i="7"/>
  <c r="R10" i="7"/>
  <c r="Q10" i="7"/>
  <c r="P10" i="7"/>
  <c r="R9" i="7"/>
  <c r="Q9" i="7"/>
  <c r="P9" i="7"/>
  <c r="R8" i="7"/>
  <c r="Q8" i="7"/>
  <c r="P8" i="7"/>
  <c r="R7" i="7"/>
  <c r="Q7" i="7"/>
  <c r="P7" i="7"/>
  <c r="R6" i="7"/>
  <c r="Q6" i="7"/>
  <c r="P6" i="7"/>
  <c r="R5" i="7"/>
  <c r="Q5" i="7"/>
  <c r="P5" i="7"/>
  <c r="R4" i="7"/>
  <c r="Q4" i="7"/>
  <c r="P4" i="7"/>
  <c r="R3" i="7"/>
  <c r="Q3" i="7"/>
  <c r="P3" i="7"/>
  <c r="R2" i="7"/>
  <c r="Q2" i="7"/>
  <c r="P2" i="7"/>
  <c r="N31" i="7"/>
  <c r="M31" i="7"/>
  <c r="L31" i="7"/>
  <c r="K31" i="7"/>
  <c r="N30" i="7"/>
  <c r="M30" i="7"/>
  <c r="L30" i="7"/>
  <c r="K30" i="7"/>
  <c r="N29" i="7"/>
  <c r="M29" i="7"/>
  <c r="L29" i="7"/>
  <c r="K29" i="7"/>
  <c r="N28" i="7"/>
  <c r="M28" i="7"/>
  <c r="L28" i="7"/>
  <c r="K28" i="7"/>
  <c r="N27" i="7"/>
  <c r="M27" i="7"/>
  <c r="L27" i="7"/>
  <c r="K27" i="7"/>
  <c r="N26" i="7"/>
  <c r="M26" i="7"/>
  <c r="L26" i="7"/>
  <c r="K26" i="7"/>
  <c r="N25" i="7"/>
  <c r="M25" i="7"/>
  <c r="L25" i="7"/>
  <c r="K25" i="7"/>
  <c r="N24" i="7"/>
  <c r="M24" i="7"/>
  <c r="L24" i="7"/>
  <c r="K24" i="7"/>
  <c r="N23" i="7"/>
  <c r="M23" i="7"/>
  <c r="L23" i="7"/>
  <c r="K23" i="7"/>
  <c r="N22" i="7"/>
  <c r="M22" i="7"/>
  <c r="L22" i="7"/>
  <c r="K22" i="7"/>
  <c r="N21" i="7"/>
  <c r="M21" i="7"/>
  <c r="L21" i="7"/>
  <c r="K21" i="7"/>
  <c r="N20" i="7"/>
  <c r="M20" i="7"/>
  <c r="L20" i="7"/>
  <c r="K20" i="7"/>
  <c r="N19" i="7"/>
  <c r="M19" i="7"/>
  <c r="L19" i="7"/>
  <c r="K19" i="7"/>
  <c r="N18" i="7"/>
  <c r="M18" i="7"/>
  <c r="L18" i="7"/>
  <c r="K18" i="7"/>
  <c r="N17" i="7"/>
  <c r="M17" i="7"/>
  <c r="L17" i="7"/>
  <c r="K17" i="7"/>
  <c r="N16" i="7"/>
  <c r="M16" i="7"/>
  <c r="L16" i="7"/>
  <c r="K16" i="7"/>
  <c r="N15" i="7"/>
  <c r="M15" i="7"/>
  <c r="L15" i="7"/>
  <c r="K15" i="7"/>
  <c r="N14" i="7"/>
  <c r="M14" i="7"/>
  <c r="L14" i="7"/>
  <c r="K14" i="7"/>
  <c r="N13" i="7"/>
  <c r="M13" i="7"/>
  <c r="L13" i="7"/>
  <c r="K13" i="7"/>
  <c r="N12" i="7"/>
  <c r="M12" i="7"/>
  <c r="L12" i="7"/>
  <c r="K12" i="7"/>
  <c r="N11" i="7"/>
  <c r="M11" i="7"/>
  <c r="L11" i="7"/>
  <c r="K11" i="7"/>
  <c r="N10" i="7"/>
  <c r="M10" i="7"/>
  <c r="L10" i="7"/>
  <c r="K10" i="7"/>
  <c r="N9" i="7"/>
  <c r="M9" i="7"/>
  <c r="L9" i="7"/>
  <c r="K9" i="7"/>
  <c r="N8" i="7"/>
  <c r="M8" i="7"/>
  <c r="L8" i="7"/>
  <c r="K8" i="7"/>
  <c r="N7" i="7"/>
  <c r="M7" i="7"/>
  <c r="L7" i="7"/>
  <c r="K7" i="7"/>
  <c r="N6" i="7"/>
  <c r="M6" i="7"/>
  <c r="L6" i="7"/>
  <c r="K6" i="7"/>
  <c r="N5" i="7"/>
  <c r="M5" i="7"/>
  <c r="L5" i="7"/>
  <c r="K5" i="7"/>
  <c r="N4" i="7"/>
  <c r="M4" i="7"/>
  <c r="L4" i="7"/>
  <c r="K4" i="7"/>
  <c r="N3" i="7"/>
  <c r="M3" i="7"/>
  <c r="L3" i="7"/>
  <c r="K3" i="7"/>
  <c r="N2" i="7"/>
  <c r="M2" i="7"/>
  <c r="L2" i="7"/>
  <c r="K2" i="7"/>
  <c r="I31" i="7"/>
  <c r="H31" i="7"/>
  <c r="I30" i="7"/>
  <c r="H30" i="7"/>
  <c r="I29" i="7"/>
  <c r="H29" i="7"/>
  <c r="I28" i="7"/>
  <c r="H28" i="7"/>
  <c r="I27" i="7"/>
  <c r="H27" i="7"/>
  <c r="I26" i="7"/>
  <c r="H26" i="7"/>
  <c r="I25" i="7"/>
  <c r="H25" i="7"/>
  <c r="I24" i="7"/>
  <c r="H24" i="7"/>
  <c r="I23" i="7"/>
  <c r="H23" i="7"/>
  <c r="I22" i="7"/>
  <c r="H22" i="7"/>
  <c r="I21" i="7"/>
  <c r="H21" i="7"/>
  <c r="I20" i="7"/>
  <c r="H20" i="7"/>
  <c r="I19" i="7"/>
  <c r="H19" i="7"/>
  <c r="I18" i="7"/>
  <c r="H18" i="7"/>
  <c r="I17" i="7"/>
  <c r="H17" i="7"/>
  <c r="I16" i="7"/>
  <c r="H16" i="7"/>
  <c r="I15" i="7"/>
  <c r="H15" i="7"/>
  <c r="I14" i="7"/>
  <c r="H14" i="7"/>
  <c r="I13" i="7"/>
  <c r="H13" i="7"/>
  <c r="I12" i="7"/>
  <c r="H12" i="7"/>
  <c r="I11" i="7"/>
  <c r="H11" i="7"/>
  <c r="I10" i="7"/>
  <c r="H10" i="7"/>
  <c r="I9" i="7"/>
  <c r="H9" i="7"/>
  <c r="I8" i="7"/>
  <c r="H8" i="7"/>
  <c r="I7" i="7"/>
  <c r="H7" i="7"/>
  <c r="I6" i="7"/>
  <c r="H6" i="7"/>
  <c r="I5" i="7"/>
  <c r="H5" i="7"/>
  <c r="I4" i="7"/>
  <c r="H4" i="7"/>
  <c r="I3" i="7"/>
  <c r="H3" i="7"/>
  <c r="I2" i="7"/>
  <c r="H2" i="7"/>
  <c r="G31" i="7"/>
  <c r="F31" i="7"/>
  <c r="G30" i="7"/>
  <c r="F30" i="7"/>
  <c r="G29" i="7"/>
  <c r="F29" i="7"/>
  <c r="G28" i="7"/>
  <c r="F28" i="7"/>
  <c r="G27" i="7"/>
  <c r="F27" i="7"/>
  <c r="G26" i="7"/>
  <c r="F26" i="7"/>
  <c r="G25" i="7"/>
  <c r="F25" i="7"/>
  <c r="G24" i="7"/>
  <c r="F24" i="7"/>
  <c r="G23" i="7"/>
  <c r="F23" i="7"/>
  <c r="G22" i="7"/>
  <c r="F22" i="7"/>
  <c r="G21" i="7"/>
  <c r="F21" i="7"/>
  <c r="G20" i="7"/>
  <c r="F20" i="7"/>
  <c r="G19" i="7"/>
  <c r="F19" i="7"/>
  <c r="G18" i="7"/>
  <c r="F18" i="7"/>
  <c r="G17" i="7"/>
  <c r="F17" i="7"/>
  <c r="G16" i="7"/>
  <c r="F16" i="7"/>
  <c r="G15" i="7"/>
  <c r="F15" i="7"/>
  <c r="G14" i="7"/>
  <c r="F14" i="7"/>
  <c r="G13" i="7"/>
  <c r="F13" i="7"/>
  <c r="G12" i="7"/>
  <c r="F12" i="7"/>
  <c r="G11" i="7"/>
  <c r="F11" i="7"/>
  <c r="G10" i="7"/>
  <c r="F10" i="7"/>
  <c r="G9" i="7"/>
  <c r="F9" i="7"/>
  <c r="G8" i="7"/>
  <c r="F8" i="7"/>
  <c r="G7" i="7"/>
  <c r="F7" i="7"/>
  <c r="G6" i="7"/>
  <c r="F6" i="7"/>
  <c r="G5" i="7"/>
  <c r="F5" i="7"/>
  <c r="G4" i="7"/>
  <c r="F4" i="7"/>
  <c r="G3" i="7"/>
  <c r="F3" i="7"/>
  <c r="G2" i="7"/>
  <c r="F2" i="7"/>
  <c r="E2" i="7"/>
  <c r="E3" i="7"/>
  <c r="E4" i="7"/>
  <c r="E5" i="7"/>
  <c r="E6" i="7"/>
  <c r="E7" i="7"/>
  <c r="E8" i="7"/>
  <c r="E9" i="7"/>
  <c r="E10" i="7"/>
  <c r="E11" i="7"/>
  <c r="E12" i="7"/>
  <c r="E13" i="7"/>
  <c r="E14" i="7"/>
  <c r="E15" i="7"/>
  <c r="E16" i="7"/>
  <c r="E17" i="7"/>
  <c r="E18" i="7"/>
  <c r="E19" i="7"/>
  <c r="E20" i="7"/>
  <c r="E21" i="7"/>
  <c r="E22" i="7"/>
  <c r="E23" i="7"/>
  <c r="E24" i="7"/>
  <c r="E25" i="7"/>
  <c r="E26" i="7"/>
  <c r="E27" i="7"/>
  <c r="E28" i="7"/>
  <c r="E29" i="7"/>
  <c r="E30" i="7"/>
  <c r="E31" i="7"/>
  <c r="D2" i="7"/>
  <c r="D3" i="7"/>
  <c r="D4" i="7"/>
  <c r="D5" i="7"/>
  <c r="D6" i="7"/>
  <c r="D7" i="7"/>
  <c r="D8" i="7"/>
  <c r="D9" i="7"/>
  <c r="D10" i="7"/>
  <c r="D11" i="7"/>
  <c r="D12" i="7"/>
  <c r="D13" i="7"/>
  <c r="D14" i="7"/>
  <c r="D15" i="7"/>
  <c r="D16" i="7"/>
  <c r="D17" i="7"/>
  <c r="D18" i="7"/>
  <c r="D19" i="7"/>
  <c r="D20" i="7"/>
  <c r="D21" i="7"/>
  <c r="D22" i="7"/>
  <c r="D23" i="7"/>
  <c r="D24" i="7"/>
  <c r="D25" i="7"/>
  <c r="D26" i="7"/>
  <c r="D27" i="7"/>
  <c r="D28" i="7"/>
  <c r="D29" i="7"/>
  <c r="D30" i="7"/>
  <c r="D31" i="7"/>
  <c r="C2" i="7"/>
  <c r="C3" i="7"/>
  <c r="C4" i="7"/>
  <c r="C5" i="7"/>
  <c r="C6" i="7"/>
  <c r="C7" i="7"/>
  <c r="C8" i="7"/>
  <c r="C9" i="7"/>
  <c r="C10" i="7"/>
  <c r="C11" i="7"/>
  <c r="C12" i="7"/>
  <c r="C13" i="7"/>
  <c r="C14" i="7"/>
  <c r="C15" i="7"/>
  <c r="C16" i="7"/>
  <c r="C17" i="7"/>
  <c r="C18" i="7"/>
  <c r="C19" i="7"/>
  <c r="C20" i="7"/>
  <c r="C21" i="7"/>
  <c r="C22" i="7"/>
  <c r="C23" i="7"/>
  <c r="C24" i="7"/>
  <c r="C25" i="7"/>
  <c r="C26" i="7"/>
  <c r="C27" i="7"/>
  <c r="C28" i="7"/>
  <c r="C29" i="7"/>
  <c r="C30" i="7"/>
  <c r="C31" i="7"/>
  <c r="B17" i="7"/>
  <c r="B18" i="7"/>
  <c r="B19" i="7"/>
  <c r="A20" i="7"/>
  <c r="B20" i="7"/>
  <c r="A21" i="7"/>
  <c r="B21" i="7"/>
  <c r="A22" i="7"/>
  <c r="B22" i="7"/>
  <c r="A23" i="7"/>
  <c r="B23" i="7"/>
  <c r="A24" i="7"/>
  <c r="B24" i="7"/>
  <c r="A25" i="7"/>
  <c r="B25" i="7"/>
  <c r="A26" i="7"/>
  <c r="B26" i="7"/>
  <c r="A27" i="7"/>
  <c r="B27" i="7"/>
  <c r="A28" i="7"/>
  <c r="B28" i="7"/>
  <c r="A29" i="7"/>
  <c r="B29" i="7"/>
  <c r="A30" i="7"/>
  <c r="B30" i="7"/>
  <c r="A31" i="7"/>
  <c r="B31" i="7"/>
  <c r="BS38" i="4"/>
  <c r="BS39" i="4"/>
  <c r="BS40" i="4"/>
  <c r="BS41" i="4"/>
  <c r="BS42" i="4"/>
  <c r="BS43" i="4"/>
  <c r="BS44" i="4"/>
  <c r="BS45" i="4"/>
  <c r="BS46" i="4"/>
  <c r="BL46" i="4"/>
  <c r="BL38" i="4"/>
  <c r="BL39" i="4"/>
  <c r="BL40" i="4"/>
  <c r="BL41" i="4"/>
  <c r="BL42" i="4"/>
  <c r="BL43" i="4"/>
  <c r="BL44" i="4"/>
  <c r="BL45" i="4"/>
  <c r="BS37" i="4"/>
  <c r="BL37" i="4"/>
  <c r="C2" i="10" l="1"/>
  <c r="D2" i="10"/>
  <c r="E2" i="10"/>
  <c r="F2" i="10"/>
  <c r="G2" i="10"/>
  <c r="I2" i="10"/>
  <c r="J2" i="10"/>
  <c r="K2" i="10"/>
  <c r="C3" i="10"/>
  <c r="D3" i="10"/>
  <c r="E3" i="10"/>
  <c r="F3" i="10"/>
  <c r="G3" i="10"/>
  <c r="I3" i="10"/>
  <c r="J3" i="10"/>
  <c r="K3" i="10"/>
  <c r="C4" i="10"/>
  <c r="D4" i="10"/>
  <c r="E4" i="10"/>
  <c r="F4" i="10"/>
  <c r="G4" i="10"/>
  <c r="I4" i="10"/>
  <c r="J4" i="10"/>
  <c r="K4" i="10"/>
  <c r="C5" i="10"/>
  <c r="D5" i="10"/>
  <c r="E5" i="10"/>
  <c r="F5" i="10"/>
  <c r="G5" i="10"/>
  <c r="I5" i="10"/>
  <c r="J5" i="10"/>
  <c r="K5" i="10"/>
  <c r="C6" i="10"/>
  <c r="D6" i="10"/>
  <c r="E6" i="10"/>
  <c r="F6" i="10"/>
  <c r="G6" i="10"/>
  <c r="I6" i="10"/>
  <c r="J6" i="10"/>
  <c r="K6" i="10"/>
  <c r="C7" i="10"/>
  <c r="D7" i="10"/>
  <c r="E7" i="10"/>
  <c r="F7" i="10"/>
  <c r="G7" i="10"/>
  <c r="I7" i="10"/>
  <c r="J7" i="10"/>
  <c r="K7" i="10"/>
  <c r="C8" i="10"/>
  <c r="D8" i="10"/>
  <c r="E8" i="10"/>
  <c r="F8" i="10"/>
  <c r="G8" i="10"/>
  <c r="I8" i="10"/>
  <c r="J8" i="10"/>
  <c r="K8" i="10"/>
  <c r="C9" i="10"/>
  <c r="D9" i="10"/>
  <c r="E9" i="10"/>
  <c r="F9" i="10"/>
  <c r="G9" i="10"/>
  <c r="I9" i="10"/>
  <c r="J9" i="10"/>
  <c r="K9" i="10"/>
  <c r="C10" i="10"/>
  <c r="D10" i="10"/>
  <c r="E10" i="10"/>
  <c r="F10" i="10"/>
  <c r="G10" i="10"/>
  <c r="I10" i="10"/>
  <c r="J10" i="10"/>
  <c r="K10" i="10"/>
  <c r="C11" i="10"/>
  <c r="D11" i="10"/>
  <c r="E11" i="10"/>
  <c r="F11" i="10"/>
  <c r="G11" i="10"/>
  <c r="I11" i="10"/>
  <c r="J11" i="10"/>
  <c r="K11" i="10"/>
  <c r="C12" i="10"/>
  <c r="D12" i="10"/>
  <c r="E12" i="10"/>
  <c r="F12" i="10"/>
  <c r="G12" i="10"/>
  <c r="I12" i="10"/>
  <c r="J12" i="10"/>
  <c r="K12" i="10"/>
  <c r="C13" i="10"/>
  <c r="D13" i="10"/>
  <c r="E13" i="10"/>
  <c r="F13" i="10"/>
  <c r="G13" i="10"/>
  <c r="I13" i="10"/>
  <c r="J13" i="10"/>
  <c r="K13" i="10"/>
  <c r="C14" i="10"/>
  <c r="D14" i="10"/>
  <c r="E14" i="10"/>
  <c r="F14" i="10"/>
  <c r="G14" i="10"/>
  <c r="I14" i="10"/>
  <c r="J14" i="10"/>
  <c r="K14" i="10"/>
  <c r="C15" i="10"/>
  <c r="D15" i="10"/>
  <c r="E15" i="10"/>
  <c r="F15" i="10"/>
  <c r="G15" i="10"/>
  <c r="I15" i="10"/>
  <c r="J15" i="10"/>
  <c r="K15" i="10"/>
  <c r="C16" i="10"/>
  <c r="D16" i="10"/>
  <c r="E16" i="10"/>
  <c r="F16" i="10"/>
  <c r="G16" i="10"/>
  <c r="H16" i="10"/>
  <c r="I16" i="10"/>
  <c r="J16" i="10"/>
  <c r="K16" i="10"/>
  <c r="C17" i="10"/>
  <c r="D17" i="10"/>
  <c r="E17" i="10"/>
  <c r="F17" i="10"/>
  <c r="G17" i="10"/>
  <c r="H17" i="10"/>
  <c r="I17" i="10"/>
  <c r="J17" i="10"/>
  <c r="K17" i="10"/>
  <c r="C18" i="10"/>
  <c r="D18" i="10"/>
  <c r="E18" i="10"/>
  <c r="F18" i="10"/>
  <c r="G18" i="10"/>
  <c r="H18" i="10"/>
  <c r="I18" i="10"/>
  <c r="J18" i="10"/>
  <c r="K18" i="10"/>
  <c r="C19" i="10"/>
  <c r="D19" i="10"/>
  <c r="E19" i="10"/>
  <c r="F19" i="10"/>
  <c r="G19" i="10"/>
  <c r="H19" i="10"/>
  <c r="I19" i="10"/>
  <c r="J19" i="10"/>
  <c r="K19" i="10"/>
  <c r="C20" i="10"/>
  <c r="D20" i="10"/>
  <c r="E20" i="10"/>
  <c r="F20" i="10"/>
  <c r="G20" i="10"/>
  <c r="H20" i="10"/>
  <c r="I20" i="10"/>
  <c r="J20" i="10"/>
  <c r="K20" i="10"/>
  <c r="C21" i="10"/>
  <c r="D21" i="10"/>
  <c r="E21" i="10"/>
  <c r="F21" i="10"/>
  <c r="G21" i="10"/>
  <c r="H21" i="10"/>
  <c r="I21" i="10"/>
  <c r="J21" i="10"/>
  <c r="K21" i="10"/>
  <c r="C22" i="10"/>
  <c r="D22" i="10"/>
  <c r="E22" i="10"/>
  <c r="F22" i="10"/>
  <c r="G22" i="10"/>
  <c r="H22" i="10"/>
  <c r="I22" i="10"/>
  <c r="J22" i="10"/>
  <c r="K22" i="10"/>
  <c r="C23" i="10"/>
  <c r="D23" i="10"/>
  <c r="E23" i="10"/>
  <c r="F23" i="10"/>
  <c r="G23" i="10"/>
  <c r="H23" i="10"/>
  <c r="I23" i="10"/>
  <c r="J23" i="10"/>
  <c r="K23" i="10"/>
  <c r="C24" i="10"/>
  <c r="D24" i="10"/>
  <c r="E24" i="10"/>
  <c r="F24" i="10"/>
  <c r="G24" i="10"/>
  <c r="H24" i="10"/>
  <c r="I24" i="10"/>
  <c r="J24" i="10"/>
  <c r="K24" i="10"/>
  <c r="C25" i="10"/>
  <c r="D25" i="10"/>
  <c r="E25" i="10"/>
  <c r="F25" i="10"/>
  <c r="G25" i="10"/>
  <c r="H25" i="10"/>
  <c r="I25" i="10"/>
  <c r="J25" i="10"/>
  <c r="K25" i="10"/>
  <c r="C26" i="10"/>
  <c r="D26" i="10"/>
  <c r="E26" i="10"/>
  <c r="F26" i="10"/>
  <c r="G26" i="10"/>
  <c r="H26" i="10"/>
  <c r="I26" i="10"/>
  <c r="J26" i="10"/>
  <c r="K26" i="10"/>
  <c r="C27" i="10"/>
  <c r="D27" i="10"/>
  <c r="E27" i="10"/>
  <c r="F27" i="10"/>
  <c r="G27" i="10"/>
  <c r="H27" i="10"/>
  <c r="I27" i="10"/>
  <c r="J27" i="10"/>
  <c r="K27" i="10"/>
  <c r="C28" i="10"/>
  <c r="D28" i="10"/>
  <c r="E28" i="10"/>
  <c r="F28" i="10"/>
  <c r="G28" i="10"/>
  <c r="H28" i="10"/>
  <c r="I28" i="10"/>
  <c r="J28" i="10"/>
  <c r="K28" i="10"/>
  <c r="C29" i="10"/>
  <c r="D29" i="10"/>
  <c r="E29" i="10"/>
  <c r="F29" i="10"/>
  <c r="G29" i="10"/>
  <c r="H29" i="10"/>
  <c r="I29" i="10"/>
  <c r="J29" i="10"/>
  <c r="K29" i="10"/>
  <c r="C30" i="10"/>
  <c r="D30" i="10"/>
  <c r="E30" i="10"/>
  <c r="F30" i="10"/>
  <c r="G30" i="10"/>
  <c r="H30" i="10"/>
  <c r="I30" i="10"/>
  <c r="J30" i="10"/>
  <c r="K30" i="10"/>
  <c r="C31" i="10"/>
  <c r="D31" i="10"/>
  <c r="E31" i="10"/>
  <c r="F31" i="10"/>
  <c r="G31" i="10"/>
  <c r="H31" i="10"/>
  <c r="I31" i="10"/>
  <c r="J31" i="10"/>
  <c r="K31" i="10"/>
  <c r="AG2" i="9"/>
  <c r="AH2" i="9"/>
  <c r="AI2" i="9"/>
  <c r="AJ2" i="9" s="1"/>
  <c r="AK2" i="9"/>
  <c r="AL2" i="9"/>
  <c r="AM2" i="9"/>
  <c r="AG3" i="9"/>
  <c r="AH3" i="9"/>
  <c r="AI3" i="9"/>
  <c r="AJ3" i="9" s="1"/>
  <c r="AK3" i="9"/>
  <c r="AL3" i="9"/>
  <c r="AM3" i="9"/>
  <c r="AG4" i="9"/>
  <c r="AH4" i="9"/>
  <c r="AI4" i="9"/>
  <c r="AJ4" i="9" s="1"/>
  <c r="AK4" i="9"/>
  <c r="AL4" i="9"/>
  <c r="AM4" i="9"/>
  <c r="AG5" i="9"/>
  <c r="AH5" i="9"/>
  <c r="AI5" i="9"/>
  <c r="AJ5" i="9" s="1"/>
  <c r="AK5" i="9"/>
  <c r="AL5" i="9"/>
  <c r="AM5" i="9"/>
  <c r="AG6" i="9"/>
  <c r="AG7" i="9"/>
  <c r="AH7" i="9"/>
  <c r="AI7" i="9"/>
  <c r="AJ7" i="9" s="1"/>
  <c r="AK7" i="9"/>
  <c r="AL7" i="9"/>
  <c r="AM7" i="9"/>
  <c r="AG8" i="9"/>
  <c r="AH8" i="9"/>
  <c r="AI8" i="9"/>
  <c r="AJ8" i="9" s="1"/>
  <c r="AK8" i="9"/>
  <c r="AL8" i="9"/>
  <c r="AM8" i="9"/>
  <c r="AG9" i="9"/>
  <c r="AH9" i="9"/>
  <c r="AI9" i="9"/>
  <c r="AJ9" i="9" s="1"/>
  <c r="AK9" i="9"/>
  <c r="AL9" i="9"/>
  <c r="AM9" i="9"/>
  <c r="B10" i="9"/>
  <c r="C10" i="9"/>
  <c r="D10" i="9"/>
  <c r="E10" i="9"/>
  <c r="F10" i="9"/>
  <c r="G10" i="9"/>
  <c r="H10" i="9"/>
  <c r="I10" i="9"/>
  <c r="J10" i="9"/>
  <c r="K10" i="9"/>
  <c r="L10" i="9"/>
  <c r="M10" i="9"/>
  <c r="N10" i="9"/>
  <c r="O10" i="9"/>
  <c r="B11" i="9"/>
  <c r="C11" i="9"/>
  <c r="D11" i="9"/>
  <c r="E11" i="9"/>
  <c r="F11" i="9"/>
  <c r="G11" i="9"/>
  <c r="H11" i="9"/>
  <c r="I11" i="9"/>
  <c r="J11" i="9"/>
  <c r="K11" i="9"/>
  <c r="L11" i="9"/>
  <c r="M11" i="9"/>
  <c r="N11" i="9"/>
  <c r="O11" i="9"/>
  <c r="B12" i="9"/>
  <c r="C12" i="9"/>
  <c r="D12" i="9"/>
  <c r="E12" i="9"/>
  <c r="F12" i="9"/>
  <c r="G12" i="9"/>
  <c r="H12" i="9"/>
  <c r="I12" i="9"/>
  <c r="J12" i="9"/>
  <c r="K12" i="9"/>
  <c r="L12" i="9"/>
  <c r="M12" i="9"/>
  <c r="N12" i="9"/>
  <c r="O12" i="9"/>
  <c r="H5" i="10" l="1"/>
  <c r="H4" i="10"/>
  <c r="H3" i="10"/>
  <c r="H13" i="10"/>
  <c r="H15" i="10"/>
  <c r="H14" i="10"/>
  <c r="H12" i="10"/>
  <c r="H11" i="10"/>
  <c r="H10" i="10"/>
  <c r="H9" i="10"/>
  <c r="H8" i="10"/>
  <c r="H7" i="10"/>
  <c r="H6" i="10"/>
  <c r="AK6" i="9"/>
  <c r="H2" i="10"/>
  <c r="AM6" i="9"/>
  <c r="AI6" i="9"/>
  <c r="AJ6" i="9" s="1"/>
  <c r="AH6" i="9"/>
  <c r="AL6" i="9"/>
  <c r="BM4" i="4"/>
  <c r="BM5" i="4"/>
  <c r="BN5" i="4" s="1"/>
  <c r="BP5" i="4"/>
  <c r="BR5" i="4"/>
  <c r="BS5" i="4"/>
  <c r="BU5" i="4"/>
  <c r="BW5" i="4"/>
  <c r="BM6" i="4"/>
  <c r="BN6" i="4" s="1"/>
  <c r="BS6" i="4"/>
  <c r="BU6" i="4"/>
  <c r="BW6" i="4"/>
  <c r="BM7" i="4"/>
  <c r="BN7" i="4" s="1"/>
  <c r="BS7" i="4"/>
  <c r="BU7" i="4"/>
  <c r="BW7" i="4"/>
  <c r="BM8" i="4"/>
  <c r="BN8" i="4" s="1"/>
  <c r="BS8" i="4"/>
  <c r="BU8" i="4"/>
  <c r="BW8" i="4"/>
  <c r="BM9" i="4"/>
  <c r="BN9" i="4" s="1"/>
  <c r="BS9" i="4"/>
  <c r="BU9" i="4"/>
  <c r="BW9" i="4"/>
  <c r="BM11" i="4"/>
  <c r="BN11" i="4" s="1"/>
  <c r="BS11" i="4"/>
  <c r="BU11" i="4"/>
  <c r="BW11" i="4"/>
  <c r="BM12" i="4"/>
  <c r="BN12" i="4" s="1"/>
  <c r="BS12" i="4"/>
  <c r="BU12" i="4"/>
  <c r="BW12" i="4"/>
  <c r="BM13" i="4"/>
  <c r="BN13" i="4" s="1"/>
  <c r="BS13" i="4"/>
  <c r="BU13" i="4"/>
  <c r="BW13" i="4"/>
  <c r="BM14" i="4"/>
  <c r="BN14" i="4" s="1"/>
  <c r="BS14" i="4"/>
  <c r="BU14" i="4"/>
  <c r="BW14" i="4"/>
  <c r="BM15" i="4"/>
  <c r="BN15" i="4" s="1"/>
  <c r="BS15" i="4"/>
  <c r="BU15" i="4"/>
  <c r="BW15" i="4"/>
  <c r="BM17" i="4"/>
  <c r="BN17" i="4" s="1"/>
  <c r="BS17" i="4"/>
  <c r="BU17" i="4"/>
  <c r="BW17" i="4"/>
  <c r="BM18" i="4"/>
  <c r="BN18" i="4" s="1"/>
  <c r="BS18" i="4"/>
  <c r="BU18" i="4"/>
  <c r="BW18" i="4"/>
  <c r="BM19" i="4"/>
  <c r="BN19" i="4" s="1"/>
  <c r="BS19" i="4"/>
  <c r="BU19" i="4"/>
  <c r="BW19" i="4"/>
  <c r="BM20" i="4"/>
  <c r="BN20" i="4" s="1"/>
  <c r="BS20" i="4"/>
  <c r="BU20" i="4"/>
  <c r="BW20" i="4"/>
  <c r="BM22" i="4"/>
  <c r="BN22" i="4" s="1"/>
  <c r="BS22" i="4"/>
  <c r="BU22" i="4"/>
  <c r="BW22" i="4"/>
  <c r="BM23" i="4"/>
  <c r="BN23" i="4" s="1"/>
  <c r="BS23" i="4"/>
  <c r="BU23" i="4"/>
  <c r="BW23" i="4"/>
  <c r="BM24" i="4"/>
  <c r="BN24" i="4" s="1"/>
  <c r="BS24" i="4"/>
  <c r="BU24" i="4"/>
  <c r="BW24" i="4"/>
  <c r="BM25" i="4"/>
  <c r="BN25" i="4" s="1"/>
  <c r="BS25" i="4"/>
  <c r="BU25" i="4"/>
  <c r="BW25" i="4"/>
  <c r="BM27" i="4"/>
  <c r="BN27" i="4" s="1"/>
  <c r="BS27" i="4"/>
  <c r="BU27" i="4"/>
  <c r="BW27" i="4"/>
  <c r="BM28" i="4"/>
  <c r="BN28" i="4" s="1"/>
  <c r="BS28" i="4"/>
  <c r="BU28" i="4"/>
  <c r="BW28" i="4"/>
  <c r="BM29" i="4"/>
  <c r="BN29" i="4" s="1"/>
  <c r="BS29" i="4"/>
  <c r="BU29" i="4"/>
  <c r="BW29" i="4"/>
  <c r="BM30" i="4"/>
  <c r="BN30" i="4" s="1"/>
  <c r="BS30" i="4"/>
  <c r="BU30" i="4"/>
  <c r="BW30" i="4"/>
  <c r="BM32" i="4"/>
  <c r="BN32" i="4" s="1"/>
  <c r="BS32" i="4"/>
  <c r="BU32" i="4"/>
  <c r="BW32" i="4"/>
  <c r="BM33" i="4"/>
  <c r="BN33" i="4" s="1"/>
  <c r="BS33" i="4"/>
  <c r="BU33" i="4"/>
  <c r="BW33" i="4"/>
  <c r="BM34" i="4"/>
  <c r="BN34" i="4" s="1"/>
  <c r="BS34" i="4"/>
  <c r="BU34" i="4"/>
  <c r="BW34" i="4"/>
  <c r="BM35" i="4"/>
  <c r="BN35" i="4" s="1"/>
  <c r="BS35" i="4"/>
  <c r="BU35" i="4"/>
  <c r="BW35" i="4"/>
  <c r="BU3" i="4"/>
  <c r="BS3" i="4"/>
  <c r="BL3" i="4"/>
  <c r="BL5" i="4"/>
  <c r="BL6" i="4"/>
  <c r="BL7" i="4"/>
  <c r="BL8" i="4"/>
  <c r="BL9" i="4"/>
  <c r="BL11" i="4"/>
  <c r="BL12" i="4"/>
  <c r="BL13" i="4"/>
  <c r="BL14" i="4"/>
  <c r="BL15" i="4"/>
  <c r="BL17" i="4"/>
  <c r="BL18" i="4"/>
  <c r="BL19" i="4"/>
  <c r="BL20" i="4"/>
  <c r="BL22" i="4"/>
  <c r="BL23" i="4"/>
  <c r="BL24" i="4"/>
  <c r="BL25" i="4"/>
  <c r="BL27" i="4"/>
  <c r="BL28" i="4"/>
  <c r="BL29" i="4"/>
  <c r="BL30" i="4"/>
  <c r="BL32" i="4"/>
  <c r="BL33" i="4"/>
  <c r="BL34" i="4"/>
  <c r="BL35" i="4"/>
  <c r="BI35" i="4"/>
  <c r="AC31" i="8" s="1"/>
  <c r="BG35" i="4"/>
  <c r="AC30" i="8" s="1"/>
  <c r="BE35" i="4"/>
  <c r="AC29" i="8" s="1"/>
  <c r="BC35" i="4"/>
  <c r="AC28" i="8" s="1"/>
  <c r="BA35" i="4"/>
  <c r="AC27" i="8" s="1"/>
  <c r="AY35" i="4"/>
  <c r="AC26" i="8" s="1"/>
  <c r="AW35" i="4"/>
  <c r="AC25" i="8" s="1"/>
  <c r="AU35" i="4"/>
  <c r="AC24" i="8" s="1"/>
  <c r="AS35" i="4"/>
  <c r="AC23" i="8" s="1"/>
  <c r="AQ35" i="4"/>
  <c r="AC22" i="8" s="1"/>
  <c r="AO35" i="4"/>
  <c r="AC21" i="8" s="1"/>
  <c r="AM35" i="4"/>
  <c r="AC20" i="8" s="1"/>
  <c r="AK35" i="4"/>
  <c r="AC19" i="8" s="1"/>
  <c r="AI35" i="4"/>
  <c r="AC18" i="8" s="1"/>
  <c r="AC17" i="8"/>
  <c r="BI34" i="4"/>
  <c r="AB31" i="8" s="1"/>
  <c r="BG34" i="4"/>
  <c r="AB30" i="8" s="1"/>
  <c r="BE34" i="4"/>
  <c r="AB29" i="8" s="1"/>
  <c r="BC34" i="4"/>
  <c r="AB28" i="8" s="1"/>
  <c r="BA34" i="4"/>
  <c r="AB27" i="8" s="1"/>
  <c r="AY34" i="4"/>
  <c r="AB26" i="8" s="1"/>
  <c r="AW34" i="4"/>
  <c r="AB25" i="8" s="1"/>
  <c r="AU34" i="4"/>
  <c r="AB24" i="8" s="1"/>
  <c r="AS34" i="4"/>
  <c r="AB23" i="8" s="1"/>
  <c r="AQ34" i="4"/>
  <c r="AB22" i="8" s="1"/>
  <c r="AO34" i="4"/>
  <c r="AB21" i="8" s="1"/>
  <c r="AM34" i="4"/>
  <c r="AB20" i="8" s="1"/>
  <c r="AK34" i="4"/>
  <c r="AB19" i="8" s="1"/>
  <c r="AI34" i="4"/>
  <c r="AB18" i="8" s="1"/>
  <c r="AB17" i="8"/>
  <c r="BI33" i="4"/>
  <c r="AA31" i="8" s="1"/>
  <c r="BG33" i="4"/>
  <c r="AA30" i="8" s="1"/>
  <c r="BE33" i="4"/>
  <c r="AA29" i="8" s="1"/>
  <c r="BC33" i="4"/>
  <c r="AA28" i="8" s="1"/>
  <c r="BA33" i="4"/>
  <c r="AA27" i="8" s="1"/>
  <c r="AY33" i="4"/>
  <c r="AA26" i="8" s="1"/>
  <c r="AW33" i="4"/>
  <c r="AA25" i="8" s="1"/>
  <c r="AU33" i="4"/>
  <c r="AA24" i="8" s="1"/>
  <c r="AS33" i="4"/>
  <c r="AA23" i="8" s="1"/>
  <c r="AQ33" i="4"/>
  <c r="AA22" i="8" s="1"/>
  <c r="AO33" i="4"/>
  <c r="AA21" i="8" s="1"/>
  <c r="AM33" i="4"/>
  <c r="AA20" i="8" s="1"/>
  <c r="AK33" i="4"/>
  <c r="AA19" i="8" s="1"/>
  <c r="AI33" i="4"/>
  <c r="AA18" i="8" s="1"/>
  <c r="AA17" i="8"/>
  <c r="BI32" i="4"/>
  <c r="Z31" i="8" s="1"/>
  <c r="BG32" i="4"/>
  <c r="Z30" i="8" s="1"/>
  <c r="BE32" i="4"/>
  <c r="Z29" i="8" s="1"/>
  <c r="BC32" i="4"/>
  <c r="Z28" i="8" s="1"/>
  <c r="BA32" i="4"/>
  <c r="Z27" i="8" s="1"/>
  <c r="AY32" i="4"/>
  <c r="Z26" i="8" s="1"/>
  <c r="AW32" i="4"/>
  <c r="Z25" i="8" s="1"/>
  <c r="AU32" i="4"/>
  <c r="Z24" i="8" s="1"/>
  <c r="AS32" i="4"/>
  <c r="Z23" i="8" s="1"/>
  <c r="AQ32" i="4"/>
  <c r="Z22" i="8" s="1"/>
  <c r="AO32" i="4"/>
  <c r="Z21" i="8" s="1"/>
  <c r="AM32" i="4"/>
  <c r="Z20" i="8" s="1"/>
  <c r="AK32" i="4"/>
  <c r="Z19" i="8" s="1"/>
  <c r="AI32" i="4"/>
  <c r="Z18" i="8" s="1"/>
  <c r="Z17" i="8"/>
  <c r="BI30" i="4"/>
  <c r="Y31" i="8" s="1"/>
  <c r="BG30" i="4"/>
  <c r="Y30" i="8" s="1"/>
  <c r="BE30" i="4"/>
  <c r="Y29" i="8" s="1"/>
  <c r="BC30" i="4"/>
  <c r="Y28" i="8" s="1"/>
  <c r="BA30" i="4"/>
  <c r="Y27" i="8" s="1"/>
  <c r="AY30" i="4"/>
  <c r="Y26" i="8" s="1"/>
  <c r="AW30" i="4"/>
  <c r="Y25" i="8" s="1"/>
  <c r="AU30" i="4"/>
  <c r="Y24" i="8" s="1"/>
  <c r="AS30" i="4"/>
  <c r="Y23" i="8" s="1"/>
  <c r="AQ30" i="4"/>
  <c r="Y22" i="8" s="1"/>
  <c r="AO30" i="4"/>
  <c r="Y21" i="8" s="1"/>
  <c r="AM30" i="4"/>
  <c r="Y20" i="8" s="1"/>
  <c r="AK30" i="4"/>
  <c r="Y19" i="8" s="1"/>
  <c r="AI30" i="4"/>
  <c r="Y18" i="8" s="1"/>
  <c r="Y17" i="8"/>
  <c r="BI29" i="4"/>
  <c r="X31" i="8" s="1"/>
  <c r="BG29" i="4"/>
  <c r="X30" i="8" s="1"/>
  <c r="BE29" i="4"/>
  <c r="X29" i="8" s="1"/>
  <c r="BC29" i="4"/>
  <c r="X28" i="8" s="1"/>
  <c r="BA29" i="4"/>
  <c r="X27" i="8" s="1"/>
  <c r="AY29" i="4"/>
  <c r="X26" i="8" s="1"/>
  <c r="AW29" i="4"/>
  <c r="X25" i="8" s="1"/>
  <c r="AU29" i="4"/>
  <c r="X24" i="8" s="1"/>
  <c r="AS29" i="4"/>
  <c r="X23" i="8" s="1"/>
  <c r="AQ29" i="4"/>
  <c r="X22" i="8" s="1"/>
  <c r="AO29" i="4"/>
  <c r="X21" i="8" s="1"/>
  <c r="AM29" i="4"/>
  <c r="X20" i="8" s="1"/>
  <c r="AK29" i="4"/>
  <c r="X19" i="8" s="1"/>
  <c r="AI29" i="4"/>
  <c r="X18" i="8" s="1"/>
  <c r="X17" i="8"/>
  <c r="BI28" i="4"/>
  <c r="W31" i="8" s="1"/>
  <c r="BG28" i="4"/>
  <c r="W30" i="8" s="1"/>
  <c r="BE28" i="4"/>
  <c r="W29" i="8" s="1"/>
  <c r="BC28" i="4"/>
  <c r="W28" i="8" s="1"/>
  <c r="BA28" i="4"/>
  <c r="W27" i="8" s="1"/>
  <c r="AY28" i="4"/>
  <c r="W26" i="8" s="1"/>
  <c r="AW28" i="4"/>
  <c r="W25" i="8" s="1"/>
  <c r="AU28" i="4"/>
  <c r="W24" i="8" s="1"/>
  <c r="AS28" i="4"/>
  <c r="W23" i="8" s="1"/>
  <c r="AQ28" i="4"/>
  <c r="W22" i="8" s="1"/>
  <c r="AO28" i="4"/>
  <c r="W21" i="8" s="1"/>
  <c r="AM28" i="4"/>
  <c r="W20" i="8" s="1"/>
  <c r="AK28" i="4"/>
  <c r="W19" i="8" s="1"/>
  <c r="AI28" i="4"/>
  <c r="W18" i="8" s="1"/>
  <c r="W17" i="8"/>
  <c r="BI27" i="4"/>
  <c r="V31" i="8" s="1"/>
  <c r="BG27" i="4"/>
  <c r="V30" i="8" s="1"/>
  <c r="BE27" i="4"/>
  <c r="V29" i="8" s="1"/>
  <c r="BC27" i="4"/>
  <c r="V28" i="8" s="1"/>
  <c r="BA27" i="4"/>
  <c r="V27" i="8" s="1"/>
  <c r="AY27" i="4"/>
  <c r="V26" i="8" s="1"/>
  <c r="AW27" i="4"/>
  <c r="V25" i="8" s="1"/>
  <c r="AU27" i="4"/>
  <c r="V24" i="8" s="1"/>
  <c r="AS27" i="4"/>
  <c r="V23" i="8" s="1"/>
  <c r="AQ27" i="4"/>
  <c r="V22" i="8" s="1"/>
  <c r="AO27" i="4"/>
  <c r="V21" i="8" s="1"/>
  <c r="AM27" i="4"/>
  <c r="V20" i="8" s="1"/>
  <c r="AK27" i="4"/>
  <c r="V19" i="8" s="1"/>
  <c r="AI27" i="4"/>
  <c r="V18" i="8" s="1"/>
  <c r="V17" i="8"/>
  <c r="BI25" i="4"/>
  <c r="U31" i="8" s="1"/>
  <c r="BG25" i="4"/>
  <c r="U30" i="8" s="1"/>
  <c r="BE25" i="4"/>
  <c r="U29" i="8" s="1"/>
  <c r="BC25" i="4"/>
  <c r="U28" i="8" s="1"/>
  <c r="BA25" i="4"/>
  <c r="U27" i="8" s="1"/>
  <c r="AY25" i="4"/>
  <c r="U26" i="8" s="1"/>
  <c r="AW25" i="4"/>
  <c r="U25" i="8" s="1"/>
  <c r="AU25" i="4"/>
  <c r="U24" i="8" s="1"/>
  <c r="AS25" i="4"/>
  <c r="U23" i="8" s="1"/>
  <c r="AQ25" i="4"/>
  <c r="U22" i="8" s="1"/>
  <c r="AO25" i="4"/>
  <c r="U21" i="8" s="1"/>
  <c r="AM25" i="4"/>
  <c r="U20" i="8" s="1"/>
  <c r="AK25" i="4"/>
  <c r="U19" i="8" s="1"/>
  <c r="AI25" i="4"/>
  <c r="U18" i="8" s="1"/>
  <c r="U17" i="8"/>
  <c r="BI24" i="4"/>
  <c r="T31" i="8" s="1"/>
  <c r="BG24" i="4"/>
  <c r="T30" i="8" s="1"/>
  <c r="BE24" i="4"/>
  <c r="T29" i="8" s="1"/>
  <c r="BC24" i="4"/>
  <c r="T28" i="8" s="1"/>
  <c r="BA24" i="4"/>
  <c r="T27" i="8" s="1"/>
  <c r="AY24" i="4"/>
  <c r="T26" i="8" s="1"/>
  <c r="AW24" i="4"/>
  <c r="T25" i="8" s="1"/>
  <c r="AU24" i="4"/>
  <c r="T24" i="8" s="1"/>
  <c r="AS24" i="4"/>
  <c r="T23" i="8" s="1"/>
  <c r="AQ24" i="4"/>
  <c r="T22" i="8" s="1"/>
  <c r="AO24" i="4"/>
  <c r="T21" i="8" s="1"/>
  <c r="AM24" i="4"/>
  <c r="T20" i="8" s="1"/>
  <c r="AK24" i="4"/>
  <c r="T19" i="8" s="1"/>
  <c r="AI24" i="4"/>
  <c r="T18" i="8" s="1"/>
  <c r="T17" i="8"/>
  <c r="BI23" i="4"/>
  <c r="S31" i="8" s="1"/>
  <c r="BG23" i="4"/>
  <c r="S30" i="8" s="1"/>
  <c r="BE23" i="4"/>
  <c r="S29" i="8" s="1"/>
  <c r="BC23" i="4"/>
  <c r="S28" i="8" s="1"/>
  <c r="BA23" i="4"/>
  <c r="S27" i="8" s="1"/>
  <c r="AY23" i="4"/>
  <c r="S26" i="8" s="1"/>
  <c r="AW23" i="4"/>
  <c r="S25" i="8" s="1"/>
  <c r="AU23" i="4"/>
  <c r="S24" i="8" s="1"/>
  <c r="AS23" i="4"/>
  <c r="S23" i="8" s="1"/>
  <c r="AQ23" i="4"/>
  <c r="S22" i="8" s="1"/>
  <c r="AO23" i="4"/>
  <c r="S21" i="8" s="1"/>
  <c r="AM23" i="4"/>
  <c r="S20" i="8" s="1"/>
  <c r="AK23" i="4"/>
  <c r="S19" i="8" s="1"/>
  <c r="AI23" i="4"/>
  <c r="S18" i="8" s="1"/>
  <c r="S17" i="8"/>
  <c r="BI22" i="4"/>
  <c r="R31" i="8" s="1"/>
  <c r="BG22" i="4"/>
  <c r="R30" i="8" s="1"/>
  <c r="BE22" i="4"/>
  <c r="R29" i="8" s="1"/>
  <c r="BC22" i="4"/>
  <c r="R28" i="8" s="1"/>
  <c r="BA22" i="4"/>
  <c r="R27" i="8" s="1"/>
  <c r="AY22" i="4"/>
  <c r="R26" i="8" s="1"/>
  <c r="AW22" i="4"/>
  <c r="R25" i="8" s="1"/>
  <c r="AU22" i="4"/>
  <c r="R24" i="8" s="1"/>
  <c r="AS22" i="4"/>
  <c r="R23" i="8" s="1"/>
  <c r="AQ22" i="4"/>
  <c r="R22" i="8" s="1"/>
  <c r="AO22" i="4"/>
  <c r="R21" i="8" s="1"/>
  <c r="AM22" i="4"/>
  <c r="R20" i="8" s="1"/>
  <c r="AK22" i="4"/>
  <c r="R19" i="8" s="1"/>
  <c r="AI22" i="4"/>
  <c r="R18" i="8" s="1"/>
  <c r="R17" i="8"/>
  <c r="BI20" i="4"/>
  <c r="Q31" i="8" s="1"/>
  <c r="BG20" i="4"/>
  <c r="Q30" i="8" s="1"/>
  <c r="BE20" i="4"/>
  <c r="Q29" i="8" s="1"/>
  <c r="BC20" i="4"/>
  <c r="Q28" i="8" s="1"/>
  <c r="BA20" i="4"/>
  <c r="Q27" i="8" s="1"/>
  <c r="AY20" i="4"/>
  <c r="Q26" i="8" s="1"/>
  <c r="AW20" i="4"/>
  <c r="Q25" i="8" s="1"/>
  <c r="AU20" i="4"/>
  <c r="Q24" i="8" s="1"/>
  <c r="AS20" i="4"/>
  <c r="Q23" i="8" s="1"/>
  <c r="AQ20" i="4"/>
  <c r="Q22" i="8" s="1"/>
  <c r="AO20" i="4"/>
  <c r="Q21" i="8" s="1"/>
  <c r="AM20" i="4"/>
  <c r="Q20" i="8" s="1"/>
  <c r="AK20" i="4"/>
  <c r="Q19" i="8" s="1"/>
  <c r="AI20" i="4"/>
  <c r="Q18" i="8" s="1"/>
  <c r="Q17" i="8"/>
  <c r="BI19" i="4"/>
  <c r="P31" i="8" s="1"/>
  <c r="BG19" i="4"/>
  <c r="P30" i="8" s="1"/>
  <c r="BE19" i="4"/>
  <c r="P29" i="8" s="1"/>
  <c r="BC19" i="4"/>
  <c r="P28" i="8" s="1"/>
  <c r="BA19" i="4"/>
  <c r="P27" i="8" s="1"/>
  <c r="AY19" i="4"/>
  <c r="P26" i="8" s="1"/>
  <c r="AW19" i="4"/>
  <c r="P25" i="8" s="1"/>
  <c r="AU19" i="4"/>
  <c r="P24" i="8" s="1"/>
  <c r="AS19" i="4"/>
  <c r="P23" i="8" s="1"/>
  <c r="AQ19" i="4"/>
  <c r="P22" i="8" s="1"/>
  <c r="AO19" i="4"/>
  <c r="P21" i="8" s="1"/>
  <c r="AM19" i="4"/>
  <c r="P20" i="8" s="1"/>
  <c r="AK19" i="4"/>
  <c r="P19" i="8" s="1"/>
  <c r="AI19" i="4"/>
  <c r="P18" i="8" s="1"/>
  <c r="P17" i="8"/>
  <c r="BI18" i="4"/>
  <c r="O31" i="8" s="1"/>
  <c r="BG18" i="4"/>
  <c r="O30" i="8" s="1"/>
  <c r="BE18" i="4"/>
  <c r="O29" i="8" s="1"/>
  <c r="BC18" i="4"/>
  <c r="O28" i="8" s="1"/>
  <c r="BA18" i="4"/>
  <c r="O27" i="8" s="1"/>
  <c r="AY18" i="4"/>
  <c r="O26" i="8" s="1"/>
  <c r="AW18" i="4"/>
  <c r="O25" i="8" s="1"/>
  <c r="AU18" i="4"/>
  <c r="O24" i="8" s="1"/>
  <c r="AS18" i="4"/>
  <c r="O23" i="8" s="1"/>
  <c r="AQ18" i="4"/>
  <c r="O22" i="8" s="1"/>
  <c r="AO18" i="4"/>
  <c r="O21" i="8" s="1"/>
  <c r="AM18" i="4"/>
  <c r="O20" i="8" s="1"/>
  <c r="AK18" i="4"/>
  <c r="O19" i="8" s="1"/>
  <c r="AI18" i="4"/>
  <c r="O18" i="8" s="1"/>
  <c r="O17" i="8"/>
  <c r="BI17" i="4"/>
  <c r="N31" i="8" s="1"/>
  <c r="BG17" i="4"/>
  <c r="N30" i="8" s="1"/>
  <c r="BE17" i="4"/>
  <c r="N29" i="8" s="1"/>
  <c r="BC17" i="4"/>
  <c r="N28" i="8" s="1"/>
  <c r="BA17" i="4"/>
  <c r="N27" i="8" s="1"/>
  <c r="AY17" i="4"/>
  <c r="N26" i="8" s="1"/>
  <c r="AW17" i="4"/>
  <c r="N25" i="8" s="1"/>
  <c r="AU17" i="4"/>
  <c r="N24" i="8" s="1"/>
  <c r="AS17" i="4"/>
  <c r="N23" i="8" s="1"/>
  <c r="AQ17" i="4"/>
  <c r="N22" i="8" s="1"/>
  <c r="AO17" i="4"/>
  <c r="N21" i="8" s="1"/>
  <c r="AM17" i="4"/>
  <c r="N20" i="8" s="1"/>
  <c r="AK17" i="4"/>
  <c r="N19" i="8" s="1"/>
  <c r="AI17" i="4"/>
  <c r="N18" i="8" s="1"/>
  <c r="N17" i="8"/>
  <c r="BI15" i="4"/>
  <c r="M31" i="8" s="1"/>
  <c r="BG15" i="4"/>
  <c r="M30" i="8" s="1"/>
  <c r="BE15" i="4"/>
  <c r="M29" i="8" s="1"/>
  <c r="BC15" i="4"/>
  <c r="M28" i="8" s="1"/>
  <c r="BA15" i="4"/>
  <c r="M27" i="8" s="1"/>
  <c r="AY15" i="4"/>
  <c r="M26" i="8" s="1"/>
  <c r="AW15" i="4"/>
  <c r="M25" i="8" s="1"/>
  <c r="AU15" i="4"/>
  <c r="M24" i="8" s="1"/>
  <c r="AS15" i="4"/>
  <c r="M23" i="8" s="1"/>
  <c r="AQ15" i="4"/>
  <c r="M22" i="8" s="1"/>
  <c r="AO15" i="4"/>
  <c r="M21" i="8" s="1"/>
  <c r="AM15" i="4"/>
  <c r="M20" i="8" s="1"/>
  <c r="AK15" i="4"/>
  <c r="M19" i="8" s="1"/>
  <c r="AI15" i="4"/>
  <c r="M18" i="8" s="1"/>
  <c r="M17" i="8"/>
  <c r="BI14" i="4"/>
  <c r="L31" i="8" s="1"/>
  <c r="BG14" i="4"/>
  <c r="L30" i="8" s="1"/>
  <c r="BE14" i="4"/>
  <c r="L29" i="8" s="1"/>
  <c r="BC14" i="4"/>
  <c r="L28" i="8" s="1"/>
  <c r="BA14" i="4"/>
  <c r="L27" i="8" s="1"/>
  <c r="AY14" i="4"/>
  <c r="L26" i="8" s="1"/>
  <c r="AW14" i="4"/>
  <c r="L25" i="8" s="1"/>
  <c r="AU14" i="4"/>
  <c r="L24" i="8" s="1"/>
  <c r="AS14" i="4"/>
  <c r="L23" i="8" s="1"/>
  <c r="AQ14" i="4"/>
  <c r="L22" i="8" s="1"/>
  <c r="AO14" i="4"/>
  <c r="L21" i="8" s="1"/>
  <c r="AM14" i="4"/>
  <c r="L20" i="8" s="1"/>
  <c r="AK14" i="4"/>
  <c r="L19" i="8" s="1"/>
  <c r="AI14" i="4"/>
  <c r="L18" i="8" s="1"/>
  <c r="L17" i="8"/>
  <c r="BI13" i="4"/>
  <c r="K31" i="8" s="1"/>
  <c r="BG13" i="4"/>
  <c r="K30" i="8" s="1"/>
  <c r="BE13" i="4"/>
  <c r="K29" i="8" s="1"/>
  <c r="BC13" i="4"/>
  <c r="K28" i="8" s="1"/>
  <c r="BA13" i="4"/>
  <c r="K27" i="8" s="1"/>
  <c r="AY13" i="4"/>
  <c r="K26" i="8" s="1"/>
  <c r="AW13" i="4"/>
  <c r="K25" i="8" s="1"/>
  <c r="AU13" i="4"/>
  <c r="K24" i="8" s="1"/>
  <c r="AS13" i="4"/>
  <c r="K23" i="8" s="1"/>
  <c r="AQ13" i="4"/>
  <c r="K22" i="8" s="1"/>
  <c r="AO13" i="4"/>
  <c r="K21" i="8" s="1"/>
  <c r="AM13" i="4"/>
  <c r="K20" i="8" s="1"/>
  <c r="AK13" i="4"/>
  <c r="K19" i="8" s="1"/>
  <c r="AI13" i="4"/>
  <c r="K18" i="8" s="1"/>
  <c r="K17" i="8"/>
  <c r="BI12" i="4"/>
  <c r="J31" i="8" s="1"/>
  <c r="BG12" i="4"/>
  <c r="J30" i="8" s="1"/>
  <c r="BE12" i="4"/>
  <c r="J29" i="8" s="1"/>
  <c r="BC12" i="4"/>
  <c r="J28" i="8" s="1"/>
  <c r="BA12" i="4"/>
  <c r="J27" i="8" s="1"/>
  <c r="AY12" i="4"/>
  <c r="J26" i="8" s="1"/>
  <c r="AW12" i="4"/>
  <c r="J25" i="8" s="1"/>
  <c r="AU12" i="4"/>
  <c r="J24" i="8" s="1"/>
  <c r="AS12" i="4"/>
  <c r="J23" i="8" s="1"/>
  <c r="AQ12" i="4"/>
  <c r="J22" i="8" s="1"/>
  <c r="AO12" i="4"/>
  <c r="J21" i="8" s="1"/>
  <c r="AM12" i="4"/>
  <c r="J20" i="8" s="1"/>
  <c r="AK12" i="4"/>
  <c r="J19" i="8" s="1"/>
  <c r="AI12" i="4"/>
  <c r="J18" i="8" s="1"/>
  <c r="J17" i="8"/>
  <c r="BI11" i="4"/>
  <c r="I31" i="8" s="1"/>
  <c r="BG11" i="4"/>
  <c r="I30" i="8" s="1"/>
  <c r="BE11" i="4"/>
  <c r="I29" i="8" s="1"/>
  <c r="BC11" i="4"/>
  <c r="I28" i="8" s="1"/>
  <c r="BA11" i="4"/>
  <c r="I27" i="8" s="1"/>
  <c r="AY11" i="4"/>
  <c r="I26" i="8" s="1"/>
  <c r="AW11" i="4"/>
  <c r="I25" i="8" s="1"/>
  <c r="AU11" i="4"/>
  <c r="I24" i="8" s="1"/>
  <c r="AS11" i="4"/>
  <c r="I23" i="8" s="1"/>
  <c r="AQ11" i="4"/>
  <c r="I22" i="8" s="1"/>
  <c r="AO11" i="4"/>
  <c r="I21" i="8" s="1"/>
  <c r="AM11" i="4"/>
  <c r="I20" i="8" s="1"/>
  <c r="AK11" i="4"/>
  <c r="I19" i="8" s="1"/>
  <c r="AI11" i="4"/>
  <c r="I18" i="8" s="1"/>
  <c r="I17" i="8"/>
  <c r="BI9" i="4"/>
  <c r="H31" i="8" s="1"/>
  <c r="BG9" i="4"/>
  <c r="H30" i="8" s="1"/>
  <c r="BE9" i="4"/>
  <c r="H29" i="8" s="1"/>
  <c r="BC9" i="4"/>
  <c r="H28" i="8" s="1"/>
  <c r="BA9" i="4"/>
  <c r="H27" i="8" s="1"/>
  <c r="AY9" i="4"/>
  <c r="H26" i="8" s="1"/>
  <c r="AW9" i="4"/>
  <c r="H25" i="8" s="1"/>
  <c r="AU9" i="4"/>
  <c r="H24" i="8" s="1"/>
  <c r="AS9" i="4"/>
  <c r="H23" i="8" s="1"/>
  <c r="AQ9" i="4"/>
  <c r="H22" i="8" s="1"/>
  <c r="AO9" i="4"/>
  <c r="H21" i="8" s="1"/>
  <c r="AM9" i="4"/>
  <c r="H20" i="8" s="1"/>
  <c r="AK9" i="4"/>
  <c r="H19" i="8" s="1"/>
  <c r="AI9" i="4"/>
  <c r="H18" i="8" s="1"/>
  <c r="H17" i="8"/>
  <c r="BI8" i="4"/>
  <c r="G31" i="8" s="1"/>
  <c r="BG8" i="4"/>
  <c r="G30" i="8" s="1"/>
  <c r="BE8" i="4"/>
  <c r="G29" i="8" s="1"/>
  <c r="BC8" i="4"/>
  <c r="G28" i="8" s="1"/>
  <c r="BA8" i="4"/>
  <c r="G27" i="8" s="1"/>
  <c r="AY8" i="4"/>
  <c r="G26" i="8" s="1"/>
  <c r="AW8" i="4"/>
  <c r="G25" i="8" s="1"/>
  <c r="AU8" i="4"/>
  <c r="G24" i="8" s="1"/>
  <c r="AS8" i="4"/>
  <c r="G23" i="8" s="1"/>
  <c r="AQ8" i="4"/>
  <c r="G22" i="8" s="1"/>
  <c r="AO8" i="4"/>
  <c r="G21" i="8" s="1"/>
  <c r="AM8" i="4"/>
  <c r="G20" i="8" s="1"/>
  <c r="AK8" i="4"/>
  <c r="G19" i="8" s="1"/>
  <c r="AI8" i="4"/>
  <c r="G18" i="8" s="1"/>
  <c r="G17" i="8"/>
  <c r="BI7" i="4"/>
  <c r="F31" i="8" s="1"/>
  <c r="BG7" i="4"/>
  <c r="F30" i="8" s="1"/>
  <c r="BE7" i="4"/>
  <c r="F29" i="8" s="1"/>
  <c r="BC7" i="4"/>
  <c r="F28" i="8" s="1"/>
  <c r="BA7" i="4"/>
  <c r="F27" i="8" s="1"/>
  <c r="AY7" i="4"/>
  <c r="F26" i="8" s="1"/>
  <c r="AW7" i="4"/>
  <c r="F25" i="8" s="1"/>
  <c r="AU7" i="4"/>
  <c r="F24" i="8" s="1"/>
  <c r="AS7" i="4"/>
  <c r="F23" i="8" s="1"/>
  <c r="AQ7" i="4"/>
  <c r="F22" i="8" s="1"/>
  <c r="AO7" i="4"/>
  <c r="F21" i="8" s="1"/>
  <c r="AM7" i="4"/>
  <c r="F20" i="8" s="1"/>
  <c r="AK7" i="4"/>
  <c r="F19" i="8" s="1"/>
  <c r="AI7" i="4"/>
  <c r="F18" i="8" s="1"/>
  <c r="F17" i="8"/>
  <c r="BI6" i="4"/>
  <c r="E31" i="8" s="1"/>
  <c r="BG6" i="4"/>
  <c r="E30" i="8" s="1"/>
  <c r="BE6" i="4"/>
  <c r="E29" i="8" s="1"/>
  <c r="BC6" i="4"/>
  <c r="E28" i="8" s="1"/>
  <c r="BA6" i="4"/>
  <c r="E27" i="8" s="1"/>
  <c r="AY6" i="4"/>
  <c r="E26" i="8" s="1"/>
  <c r="AW6" i="4"/>
  <c r="E25" i="8" s="1"/>
  <c r="AU6" i="4"/>
  <c r="E24" i="8" s="1"/>
  <c r="AS6" i="4"/>
  <c r="E23" i="8" s="1"/>
  <c r="AQ6" i="4"/>
  <c r="E22" i="8" s="1"/>
  <c r="AO6" i="4"/>
  <c r="E21" i="8" s="1"/>
  <c r="AM6" i="4"/>
  <c r="E20" i="8" s="1"/>
  <c r="AK6" i="4"/>
  <c r="E19" i="8" s="1"/>
  <c r="AI6" i="4"/>
  <c r="E18" i="8" s="1"/>
  <c r="E17" i="8"/>
  <c r="BI3" i="4"/>
  <c r="D31" i="8" s="1"/>
  <c r="BG3" i="4"/>
  <c r="D30" i="8" s="1"/>
  <c r="BE3" i="4"/>
  <c r="D29" i="8" s="1"/>
  <c r="BC3" i="4"/>
  <c r="D28" i="8" s="1"/>
  <c r="BA3" i="4"/>
  <c r="D27" i="8" s="1"/>
  <c r="AY3" i="4"/>
  <c r="D26" i="8" s="1"/>
  <c r="AW3" i="4"/>
  <c r="D25" i="8" s="1"/>
  <c r="AU3" i="4"/>
  <c r="D24" i="8" s="1"/>
  <c r="AS3" i="4"/>
  <c r="D23" i="8" s="1"/>
  <c r="AQ3" i="4"/>
  <c r="D22" i="8" s="1"/>
  <c r="AO3" i="4"/>
  <c r="D21" i="8" s="1"/>
  <c r="AM3" i="4"/>
  <c r="D20" i="8" s="1"/>
  <c r="AK3" i="4"/>
  <c r="D19" i="8" s="1"/>
  <c r="AI3" i="4"/>
  <c r="D18" i="8" s="1"/>
  <c r="D17" i="8"/>
  <c r="B3" i="8" l="1"/>
  <c r="B4" i="8"/>
  <c r="B5" i="8"/>
  <c r="B6" i="8"/>
  <c r="B7" i="8"/>
  <c r="B8" i="8"/>
  <c r="B9" i="8"/>
  <c r="B10" i="8"/>
  <c r="B11" i="8"/>
  <c r="B12" i="8"/>
  <c r="B13" i="8"/>
  <c r="B14" i="8"/>
  <c r="B15" i="8"/>
  <c r="B16" i="8"/>
  <c r="B2" i="8"/>
  <c r="B16" i="7"/>
  <c r="B15" i="7"/>
  <c r="B14" i="7"/>
  <c r="B13" i="7"/>
  <c r="B12" i="7"/>
  <c r="B11" i="7"/>
  <c r="B10" i="7"/>
  <c r="B9" i="7"/>
  <c r="B8" i="7"/>
  <c r="B7" i="7"/>
  <c r="B6" i="7"/>
  <c r="B5" i="7"/>
  <c r="B4" i="7"/>
  <c r="A3" i="8"/>
  <c r="A4" i="8"/>
  <c r="A5" i="8"/>
  <c r="A6" i="8"/>
  <c r="A7" i="8"/>
  <c r="A8" i="8"/>
  <c r="A9" i="8"/>
  <c r="A10" i="8"/>
  <c r="A11" i="8"/>
  <c r="A12" i="8"/>
  <c r="A13" i="8"/>
  <c r="A14" i="8"/>
  <c r="A15" i="8"/>
  <c r="A16" i="8"/>
  <c r="A2" i="8"/>
  <c r="BW3" i="4"/>
  <c r="BN3" i="4"/>
  <c r="E3" i="4"/>
  <c r="D3" i="8" s="1"/>
  <c r="G3" i="4"/>
  <c r="D4" i="8" s="1"/>
  <c r="I3" i="4"/>
  <c r="D5" i="8" s="1"/>
  <c r="K3" i="4"/>
  <c r="D6" i="8" s="1"/>
  <c r="M3" i="4"/>
  <c r="D7" i="8" s="1"/>
  <c r="O3" i="4"/>
  <c r="D8" i="8" s="1"/>
  <c r="Q3" i="4"/>
  <c r="D9" i="8" s="1"/>
  <c r="S3" i="4"/>
  <c r="D10" i="8" s="1"/>
  <c r="U3" i="4"/>
  <c r="D11" i="8" s="1"/>
  <c r="W3" i="4"/>
  <c r="D12" i="8" s="1"/>
  <c r="Y3" i="4"/>
  <c r="D13" i="8" s="1"/>
  <c r="AA3" i="4"/>
  <c r="D14" i="8" s="1"/>
  <c r="AC3" i="4"/>
  <c r="D15" i="8" s="1"/>
  <c r="AE3" i="4"/>
  <c r="D16" i="8" s="1"/>
  <c r="E6" i="4"/>
  <c r="E3" i="8" s="1"/>
  <c r="G6" i="4"/>
  <c r="E4" i="8" s="1"/>
  <c r="I6" i="4"/>
  <c r="E5" i="8" s="1"/>
  <c r="K6" i="4"/>
  <c r="E6" i="8" s="1"/>
  <c r="M6" i="4"/>
  <c r="E7" i="8" s="1"/>
  <c r="O6" i="4"/>
  <c r="E8" i="8" s="1"/>
  <c r="Q6" i="4"/>
  <c r="E9" i="8" s="1"/>
  <c r="S6" i="4"/>
  <c r="E10" i="8" s="1"/>
  <c r="U6" i="4"/>
  <c r="E11" i="8" s="1"/>
  <c r="W6" i="4"/>
  <c r="E12" i="8" s="1"/>
  <c r="Y6" i="4"/>
  <c r="E13" i="8" s="1"/>
  <c r="AA6" i="4"/>
  <c r="E14" i="8" s="1"/>
  <c r="AC6" i="4"/>
  <c r="E15" i="8" s="1"/>
  <c r="AE6" i="4"/>
  <c r="E16" i="8" s="1"/>
  <c r="E7" i="4"/>
  <c r="F3" i="8" s="1"/>
  <c r="G7" i="4"/>
  <c r="F4" i="8" s="1"/>
  <c r="I7" i="4"/>
  <c r="F5" i="8" s="1"/>
  <c r="K7" i="4"/>
  <c r="F6" i="8" s="1"/>
  <c r="M7" i="4"/>
  <c r="F7" i="8" s="1"/>
  <c r="O7" i="4"/>
  <c r="F8" i="8" s="1"/>
  <c r="Q7" i="4"/>
  <c r="F9" i="8" s="1"/>
  <c r="S7" i="4"/>
  <c r="F10" i="8" s="1"/>
  <c r="U7" i="4"/>
  <c r="F11" i="8" s="1"/>
  <c r="W7" i="4"/>
  <c r="F12" i="8" s="1"/>
  <c r="Y7" i="4"/>
  <c r="F13" i="8" s="1"/>
  <c r="AA7" i="4"/>
  <c r="F14" i="8" s="1"/>
  <c r="AC7" i="4"/>
  <c r="F15" i="8" s="1"/>
  <c r="AE7" i="4"/>
  <c r="F16" i="8" s="1"/>
  <c r="E8" i="4"/>
  <c r="G3" i="8" s="1"/>
  <c r="G8" i="4"/>
  <c r="G4" i="8" s="1"/>
  <c r="I8" i="4"/>
  <c r="G5" i="8" s="1"/>
  <c r="K8" i="4"/>
  <c r="G6" i="8" s="1"/>
  <c r="M8" i="4"/>
  <c r="G7" i="8" s="1"/>
  <c r="O8" i="4"/>
  <c r="G8" i="8" s="1"/>
  <c r="Q8" i="4"/>
  <c r="G9" i="8" s="1"/>
  <c r="S8" i="4"/>
  <c r="G10" i="8" s="1"/>
  <c r="U8" i="4"/>
  <c r="G11" i="8" s="1"/>
  <c r="W8" i="4"/>
  <c r="G12" i="8" s="1"/>
  <c r="Y8" i="4"/>
  <c r="G13" i="8" s="1"/>
  <c r="AA8" i="4"/>
  <c r="G14" i="8" s="1"/>
  <c r="AC8" i="4"/>
  <c r="G15" i="8" s="1"/>
  <c r="AE8" i="4"/>
  <c r="G16" i="8" s="1"/>
  <c r="E9" i="4"/>
  <c r="H3" i="8" s="1"/>
  <c r="G9" i="4"/>
  <c r="H4" i="8" s="1"/>
  <c r="I9" i="4"/>
  <c r="H5" i="8" s="1"/>
  <c r="K9" i="4"/>
  <c r="H6" i="8" s="1"/>
  <c r="M9" i="4"/>
  <c r="H7" i="8" s="1"/>
  <c r="O9" i="4"/>
  <c r="H8" i="8" s="1"/>
  <c r="Q9" i="4"/>
  <c r="H9" i="8" s="1"/>
  <c r="S9" i="4"/>
  <c r="H10" i="8" s="1"/>
  <c r="U9" i="4"/>
  <c r="H11" i="8" s="1"/>
  <c r="W9" i="4"/>
  <c r="H12" i="8" s="1"/>
  <c r="Y9" i="4"/>
  <c r="H13" i="8" s="1"/>
  <c r="AA9" i="4"/>
  <c r="H14" i="8" s="1"/>
  <c r="AC9" i="4"/>
  <c r="H15" i="8" s="1"/>
  <c r="AE9" i="4"/>
  <c r="H16" i="8" s="1"/>
  <c r="E11" i="4"/>
  <c r="I3" i="8" s="1"/>
  <c r="G11" i="4"/>
  <c r="I4" i="8" s="1"/>
  <c r="I11" i="4"/>
  <c r="I5" i="8" s="1"/>
  <c r="K11" i="4"/>
  <c r="I6" i="8" s="1"/>
  <c r="M11" i="4"/>
  <c r="I7" i="8" s="1"/>
  <c r="O11" i="4"/>
  <c r="I8" i="8" s="1"/>
  <c r="Q11" i="4"/>
  <c r="I9" i="8" s="1"/>
  <c r="S11" i="4"/>
  <c r="I10" i="8" s="1"/>
  <c r="U11" i="4"/>
  <c r="I11" i="8" s="1"/>
  <c r="W11" i="4"/>
  <c r="I12" i="8" s="1"/>
  <c r="Y11" i="4"/>
  <c r="I13" i="8" s="1"/>
  <c r="AA11" i="4"/>
  <c r="I14" i="8" s="1"/>
  <c r="AC11" i="4"/>
  <c r="I15" i="8" s="1"/>
  <c r="AE11" i="4"/>
  <c r="I16" i="8" s="1"/>
  <c r="E12" i="4"/>
  <c r="J3" i="8" s="1"/>
  <c r="G12" i="4"/>
  <c r="J4" i="8" s="1"/>
  <c r="I12" i="4"/>
  <c r="J5" i="8" s="1"/>
  <c r="K12" i="4"/>
  <c r="J6" i="8" s="1"/>
  <c r="M12" i="4"/>
  <c r="J7" i="8" s="1"/>
  <c r="O12" i="4"/>
  <c r="J8" i="8" s="1"/>
  <c r="Q12" i="4"/>
  <c r="J9" i="8" s="1"/>
  <c r="S12" i="4"/>
  <c r="J10" i="8" s="1"/>
  <c r="U12" i="4"/>
  <c r="J11" i="8" s="1"/>
  <c r="W12" i="4"/>
  <c r="J12" i="8" s="1"/>
  <c r="Y12" i="4"/>
  <c r="J13" i="8" s="1"/>
  <c r="AA12" i="4"/>
  <c r="J14" i="8" s="1"/>
  <c r="AC12" i="4"/>
  <c r="J15" i="8" s="1"/>
  <c r="AE12" i="4"/>
  <c r="J16" i="8" s="1"/>
  <c r="E13" i="4"/>
  <c r="K3" i="8" s="1"/>
  <c r="G13" i="4"/>
  <c r="K4" i="8" s="1"/>
  <c r="I13" i="4"/>
  <c r="K5" i="8" s="1"/>
  <c r="K13" i="4"/>
  <c r="K6" i="8" s="1"/>
  <c r="M13" i="4"/>
  <c r="K7" i="8" s="1"/>
  <c r="O13" i="4"/>
  <c r="K8" i="8" s="1"/>
  <c r="Q13" i="4"/>
  <c r="K9" i="8" s="1"/>
  <c r="S13" i="4"/>
  <c r="K10" i="8" s="1"/>
  <c r="U13" i="4"/>
  <c r="K11" i="8" s="1"/>
  <c r="W13" i="4"/>
  <c r="K12" i="8" s="1"/>
  <c r="Y13" i="4"/>
  <c r="K13" i="8" s="1"/>
  <c r="AA13" i="4"/>
  <c r="K14" i="8" s="1"/>
  <c r="AC13" i="4"/>
  <c r="K15" i="8" s="1"/>
  <c r="AE13" i="4"/>
  <c r="K16" i="8" s="1"/>
  <c r="E14" i="4"/>
  <c r="L3" i="8" s="1"/>
  <c r="G14" i="4"/>
  <c r="L4" i="8" s="1"/>
  <c r="I14" i="4"/>
  <c r="L5" i="8" s="1"/>
  <c r="K14" i="4"/>
  <c r="L6" i="8" s="1"/>
  <c r="M14" i="4"/>
  <c r="L7" i="8" s="1"/>
  <c r="O14" i="4"/>
  <c r="L8" i="8" s="1"/>
  <c r="Q14" i="4"/>
  <c r="L9" i="8" s="1"/>
  <c r="S14" i="4"/>
  <c r="L10" i="8" s="1"/>
  <c r="U14" i="4"/>
  <c r="L11" i="8" s="1"/>
  <c r="W14" i="4"/>
  <c r="L12" i="8" s="1"/>
  <c r="Y14" i="4"/>
  <c r="L13" i="8" s="1"/>
  <c r="AA14" i="4"/>
  <c r="L14" i="8" s="1"/>
  <c r="AC14" i="4"/>
  <c r="L15" i="8" s="1"/>
  <c r="AE14" i="4"/>
  <c r="L16" i="8" s="1"/>
  <c r="E15" i="4"/>
  <c r="M3" i="8" s="1"/>
  <c r="G15" i="4"/>
  <c r="M4" i="8" s="1"/>
  <c r="I15" i="4"/>
  <c r="M5" i="8" s="1"/>
  <c r="K15" i="4"/>
  <c r="M6" i="8" s="1"/>
  <c r="M15" i="4"/>
  <c r="M7" i="8" s="1"/>
  <c r="O15" i="4"/>
  <c r="M8" i="8" s="1"/>
  <c r="Q15" i="4"/>
  <c r="M9" i="8" s="1"/>
  <c r="S15" i="4"/>
  <c r="M10" i="8" s="1"/>
  <c r="U15" i="4"/>
  <c r="M11" i="8" s="1"/>
  <c r="W15" i="4"/>
  <c r="M12" i="8" s="1"/>
  <c r="Y15" i="4"/>
  <c r="M13" i="8" s="1"/>
  <c r="AA15" i="4"/>
  <c r="M14" i="8" s="1"/>
  <c r="AC15" i="4"/>
  <c r="M15" i="8" s="1"/>
  <c r="AE15" i="4"/>
  <c r="M16" i="8" s="1"/>
  <c r="E17" i="4"/>
  <c r="N3" i="8" s="1"/>
  <c r="G17" i="4"/>
  <c r="N4" i="8" s="1"/>
  <c r="I17" i="4"/>
  <c r="N5" i="8" s="1"/>
  <c r="K17" i="4"/>
  <c r="N6" i="8" s="1"/>
  <c r="M17" i="4"/>
  <c r="N7" i="8" s="1"/>
  <c r="O17" i="4"/>
  <c r="N8" i="8" s="1"/>
  <c r="Q17" i="4"/>
  <c r="N9" i="8" s="1"/>
  <c r="S17" i="4"/>
  <c r="N10" i="8" s="1"/>
  <c r="U17" i="4"/>
  <c r="N11" i="8" s="1"/>
  <c r="W17" i="4"/>
  <c r="N12" i="8" s="1"/>
  <c r="Y17" i="4"/>
  <c r="N13" i="8" s="1"/>
  <c r="AA17" i="4"/>
  <c r="N14" i="8" s="1"/>
  <c r="AC17" i="4"/>
  <c r="N15" i="8" s="1"/>
  <c r="AE17" i="4"/>
  <c r="N16" i="8" s="1"/>
  <c r="E18" i="4"/>
  <c r="O3" i="8" s="1"/>
  <c r="G18" i="4"/>
  <c r="O4" i="8" s="1"/>
  <c r="I18" i="4"/>
  <c r="O5" i="8" s="1"/>
  <c r="K18" i="4"/>
  <c r="O6" i="8" s="1"/>
  <c r="M18" i="4"/>
  <c r="O7" i="8" s="1"/>
  <c r="O18" i="4"/>
  <c r="O8" i="8" s="1"/>
  <c r="Q18" i="4"/>
  <c r="O9" i="8" s="1"/>
  <c r="S18" i="4"/>
  <c r="O10" i="8" s="1"/>
  <c r="U18" i="4"/>
  <c r="O11" i="8" s="1"/>
  <c r="W18" i="4"/>
  <c r="O12" i="8" s="1"/>
  <c r="Y18" i="4"/>
  <c r="O13" i="8" s="1"/>
  <c r="AA18" i="4"/>
  <c r="O14" i="8" s="1"/>
  <c r="AC18" i="4"/>
  <c r="O15" i="8" s="1"/>
  <c r="AE18" i="4"/>
  <c r="O16" i="8" s="1"/>
  <c r="E19" i="4"/>
  <c r="P3" i="8" s="1"/>
  <c r="G19" i="4"/>
  <c r="P4" i="8" s="1"/>
  <c r="I19" i="4"/>
  <c r="P5" i="8" s="1"/>
  <c r="K19" i="4"/>
  <c r="P6" i="8" s="1"/>
  <c r="M19" i="4"/>
  <c r="P7" i="8" s="1"/>
  <c r="O19" i="4"/>
  <c r="P8" i="8" s="1"/>
  <c r="Q19" i="4"/>
  <c r="P9" i="8" s="1"/>
  <c r="S19" i="4"/>
  <c r="P10" i="8" s="1"/>
  <c r="U19" i="4"/>
  <c r="P11" i="8" s="1"/>
  <c r="W19" i="4"/>
  <c r="P12" i="8" s="1"/>
  <c r="Y19" i="4"/>
  <c r="P13" i="8" s="1"/>
  <c r="AA19" i="4"/>
  <c r="P14" i="8" s="1"/>
  <c r="AC19" i="4"/>
  <c r="P15" i="8" s="1"/>
  <c r="AE19" i="4"/>
  <c r="P16" i="8" s="1"/>
  <c r="E20" i="4"/>
  <c r="Q3" i="8" s="1"/>
  <c r="G20" i="4"/>
  <c r="Q4" i="8" s="1"/>
  <c r="I20" i="4"/>
  <c r="Q5" i="8" s="1"/>
  <c r="K20" i="4"/>
  <c r="Q6" i="8" s="1"/>
  <c r="M20" i="4"/>
  <c r="Q7" i="8" s="1"/>
  <c r="O20" i="4"/>
  <c r="Q8" i="8" s="1"/>
  <c r="Q20" i="4"/>
  <c r="Q9" i="8" s="1"/>
  <c r="S20" i="4"/>
  <c r="Q10" i="8" s="1"/>
  <c r="U20" i="4"/>
  <c r="Q11" i="8" s="1"/>
  <c r="W20" i="4"/>
  <c r="Q12" i="8" s="1"/>
  <c r="Y20" i="4"/>
  <c r="Q13" i="8" s="1"/>
  <c r="AA20" i="4"/>
  <c r="Q14" i="8" s="1"/>
  <c r="AC20" i="4"/>
  <c r="Q15" i="8" s="1"/>
  <c r="AE20" i="4"/>
  <c r="Q16" i="8" s="1"/>
  <c r="E22" i="4"/>
  <c r="R3" i="8" s="1"/>
  <c r="G22" i="4"/>
  <c r="R4" i="8" s="1"/>
  <c r="I22" i="4"/>
  <c r="R5" i="8" s="1"/>
  <c r="K22" i="4"/>
  <c r="R6" i="8" s="1"/>
  <c r="M22" i="4"/>
  <c r="R7" i="8" s="1"/>
  <c r="O22" i="4"/>
  <c r="R8" i="8" s="1"/>
  <c r="Q22" i="4"/>
  <c r="R9" i="8" s="1"/>
  <c r="S22" i="4"/>
  <c r="R10" i="8" s="1"/>
  <c r="U22" i="4"/>
  <c r="R11" i="8" s="1"/>
  <c r="W22" i="4"/>
  <c r="R12" i="8" s="1"/>
  <c r="Y22" i="4"/>
  <c r="R13" i="8" s="1"/>
  <c r="AA22" i="4"/>
  <c r="R14" i="8" s="1"/>
  <c r="AC22" i="4"/>
  <c r="R15" i="8" s="1"/>
  <c r="AE22" i="4"/>
  <c r="R16" i="8" s="1"/>
  <c r="E23" i="4"/>
  <c r="S3" i="8" s="1"/>
  <c r="G23" i="4"/>
  <c r="S4" i="8" s="1"/>
  <c r="I23" i="4"/>
  <c r="S5" i="8" s="1"/>
  <c r="K23" i="4"/>
  <c r="S6" i="8" s="1"/>
  <c r="M23" i="4"/>
  <c r="S7" i="8" s="1"/>
  <c r="O23" i="4"/>
  <c r="S8" i="8" s="1"/>
  <c r="Q23" i="4"/>
  <c r="S9" i="8" s="1"/>
  <c r="S23" i="4"/>
  <c r="S10" i="8" s="1"/>
  <c r="U23" i="4"/>
  <c r="S11" i="8" s="1"/>
  <c r="W23" i="4"/>
  <c r="S12" i="8" s="1"/>
  <c r="Y23" i="4"/>
  <c r="S13" i="8" s="1"/>
  <c r="AA23" i="4"/>
  <c r="S14" i="8" s="1"/>
  <c r="AC23" i="4"/>
  <c r="S15" i="8" s="1"/>
  <c r="AE23" i="4"/>
  <c r="S16" i="8" s="1"/>
  <c r="E24" i="4"/>
  <c r="T3" i="8" s="1"/>
  <c r="G24" i="4"/>
  <c r="T4" i="8" s="1"/>
  <c r="I24" i="4"/>
  <c r="T5" i="8" s="1"/>
  <c r="K24" i="4"/>
  <c r="T6" i="8" s="1"/>
  <c r="M24" i="4"/>
  <c r="T7" i="8" s="1"/>
  <c r="O24" i="4"/>
  <c r="T8" i="8" s="1"/>
  <c r="Q24" i="4"/>
  <c r="T9" i="8" s="1"/>
  <c r="S24" i="4"/>
  <c r="T10" i="8" s="1"/>
  <c r="U24" i="4"/>
  <c r="T11" i="8" s="1"/>
  <c r="W24" i="4"/>
  <c r="T12" i="8" s="1"/>
  <c r="Y24" i="4"/>
  <c r="T13" i="8" s="1"/>
  <c r="AA24" i="4"/>
  <c r="T14" i="8" s="1"/>
  <c r="AC24" i="4"/>
  <c r="T15" i="8" s="1"/>
  <c r="AE24" i="4"/>
  <c r="T16" i="8" s="1"/>
  <c r="E25" i="4"/>
  <c r="U3" i="8" s="1"/>
  <c r="G25" i="4"/>
  <c r="U4" i="8" s="1"/>
  <c r="I25" i="4"/>
  <c r="U5" i="8" s="1"/>
  <c r="K25" i="4"/>
  <c r="U6" i="8" s="1"/>
  <c r="M25" i="4"/>
  <c r="U7" i="8" s="1"/>
  <c r="O25" i="4"/>
  <c r="U8" i="8" s="1"/>
  <c r="Q25" i="4"/>
  <c r="U9" i="8" s="1"/>
  <c r="S25" i="4"/>
  <c r="U10" i="8" s="1"/>
  <c r="U25" i="4"/>
  <c r="U11" i="8" s="1"/>
  <c r="W25" i="4"/>
  <c r="U12" i="8" s="1"/>
  <c r="Y25" i="4"/>
  <c r="U13" i="8" s="1"/>
  <c r="AA25" i="4"/>
  <c r="U14" i="8" s="1"/>
  <c r="AC25" i="4"/>
  <c r="U15" i="8" s="1"/>
  <c r="AE25" i="4"/>
  <c r="U16" i="8" s="1"/>
  <c r="E27" i="4"/>
  <c r="V3" i="8" s="1"/>
  <c r="G27" i="4"/>
  <c r="V4" i="8" s="1"/>
  <c r="I27" i="4"/>
  <c r="V5" i="8" s="1"/>
  <c r="K27" i="4"/>
  <c r="V6" i="8" s="1"/>
  <c r="M27" i="4"/>
  <c r="V7" i="8" s="1"/>
  <c r="O27" i="4"/>
  <c r="V8" i="8" s="1"/>
  <c r="Q27" i="4"/>
  <c r="V9" i="8" s="1"/>
  <c r="S27" i="4"/>
  <c r="V10" i="8" s="1"/>
  <c r="U27" i="4"/>
  <c r="V11" i="8" s="1"/>
  <c r="W27" i="4"/>
  <c r="V12" i="8" s="1"/>
  <c r="Y27" i="4"/>
  <c r="V13" i="8" s="1"/>
  <c r="AA27" i="4"/>
  <c r="V14" i="8" s="1"/>
  <c r="AC27" i="4"/>
  <c r="V15" i="8" s="1"/>
  <c r="AE27" i="4"/>
  <c r="V16" i="8" s="1"/>
  <c r="E28" i="4"/>
  <c r="W3" i="8" s="1"/>
  <c r="G28" i="4"/>
  <c r="W4" i="8" s="1"/>
  <c r="I28" i="4"/>
  <c r="W5" i="8" s="1"/>
  <c r="K28" i="4"/>
  <c r="W6" i="8" s="1"/>
  <c r="M28" i="4"/>
  <c r="W7" i="8" s="1"/>
  <c r="O28" i="4"/>
  <c r="W8" i="8" s="1"/>
  <c r="Q28" i="4"/>
  <c r="W9" i="8" s="1"/>
  <c r="S28" i="4"/>
  <c r="W10" i="8" s="1"/>
  <c r="U28" i="4"/>
  <c r="W11" i="8" s="1"/>
  <c r="W28" i="4"/>
  <c r="W12" i="8" s="1"/>
  <c r="Y28" i="4"/>
  <c r="W13" i="8" s="1"/>
  <c r="AA28" i="4"/>
  <c r="W14" i="8" s="1"/>
  <c r="AC28" i="4"/>
  <c r="W15" i="8" s="1"/>
  <c r="AE28" i="4"/>
  <c r="W16" i="8" s="1"/>
  <c r="E29" i="4"/>
  <c r="X3" i="8" s="1"/>
  <c r="G29" i="4"/>
  <c r="X4" i="8" s="1"/>
  <c r="I29" i="4"/>
  <c r="X5" i="8" s="1"/>
  <c r="K29" i="4"/>
  <c r="X6" i="8" s="1"/>
  <c r="M29" i="4"/>
  <c r="X7" i="8" s="1"/>
  <c r="O29" i="4"/>
  <c r="X8" i="8" s="1"/>
  <c r="Q29" i="4"/>
  <c r="X9" i="8" s="1"/>
  <c r="S29" i="4"/>
  <c r="X10" i="8" s="1"/>
  <c r="U29" i="4"/>
  <c r="X11" i="8" s="1"/>
  <c r="W29" i="4"/>
  <c r="X12" i="8" s="1"/>
  <c r="Y29" i="4"/>
  <c r="X13" i="8" s="1"/>
  <c r="AA29" i="4"/>
  <c r="X14" i="8" s="1"/>
  <c r="AC29" i="4"/>
  <c r="X15" i="8" s="1"/>
  <c r="AE29" i="4"/>
  <c r="X16" i="8" s="1"/>
  <c r="E30" i="4"/>
  <c r="Y3" i="8" s="1"/>
  <c r="G30" i="4"/>
  <c r="Y4" i="8" s="1"/>
  <c r="I30" i="4"/>
  <c r="Y5" i="8" s="1"/>
  <c r="K30" i="4"/>
  <c r="Y6" i="8" s="1"/>
  <c r="M30" i="4"/>
  <c r="Y7" i="8" s="1"/>
  <c r="O30" i="4"/>
  <c r="Y8" i="8" s="1"/>
  <c r="Q30" i="4"/>
  <c r="Y9" i="8" s="1"/>
  <c r="S30" i="4"/>
  <c r="Y10" i="8" s="1"/>
  <c r="U30" i="4"/>
  <c r="Y11" i="8" s="1"/>
  <c r="W30" i="4"/>
  <c r="Y12" i="8" s="1"/>
  <c r="Y30" i="4"/>
  <c r="Y13" i="8" s="1"/>
  <c r="AA30" i="4"/>
  <c r="Y14" i="8" s="1"/>
  <c r="AC30" i="4"/>
  <c r="Y15" i="8" s="1"/>
  <c r="AE30" i="4"/>
  <c r="Y16" i="8" s="1"/>
  <c r="E32" i="4"/>
  <c r="Z3" i="8" s="1"/>
  <c r="G32" i="4"/>
  <c r="Z4" i="8" s="1"/>
  <c r="I32" i="4"/>
  <c r="Z5" i="8" s="1"/>
  <c r="K32" i="4"/>
  <c r="Z6" i="8" s="1"/>
  <c r="M32" i="4"/>
  <c r="Z7" i="8" s="1"/>
  <c r="O32" i="4"/>
  <c r="Z8" i="8" s="1"/>
  <c r="Q32" i="4"/>
  <c r="Z9" i="8" s="1"/>
  <c r="S32" i="4"/>
  <c r="Z10" i="8" s="1"/>
  <c r="U32" i="4"/>
  <c r="Z11" i="8" s="1"/>
  <c r="W32" i="4"/>
  <c r="Z12" i="8" s="1"/>
  <c r="Y32" i="4"/>
  <c r="Z13" i="8" s="1"/>
  <c r="AA32" i="4"/>
  <c r="Z14" i="8" s="1"/>
  <c r="AC32" i="4"/>
  <c r="Z15" i="8" s="1"/>
  <c r="AE32" i="4"/>
  <c r="Z16" i="8" s="1"/>
  <c r="E33" i="4"/>
  <c r="AA3" i="8" s="1"/>
  <c r="G33" i="4"/>
  <c r="AA4" i="8" s="1"/>
  <c r="I33" i="4"/>
  <c r="AA5" i="8" s="1"/>
  <c r="K33" i="4"/>
  <c r="AA6" i="8" s="1"/>
  <c r="M33" i="4"/>
  <c r="AA7" i="8" s="1"/>
  <c r="O33" i="4"/>
  <c r="AA8" i="8" s="1"/>
  <c r="Q33" i="4"/>
  <c r="AA9" i="8" s="1"/>
  <c r="S33" i="4"/>
  <c r="AA10" i="8" s="1"/>
  <c r="U33" i="4"/>
  <c r="AA11" i="8" s="1"/>
  <c r="W33" i="4"/>
  <c r="AA12" i="8" s="1"/>
  <c r="Y33" i="4"/>
  <c r="AA13" i="8" s="1"/>
  <c r="AA33" i="4"/>
  <c r="AA14" i="8" s="1"/>
  <c r="AC33" i="4"/>
  <c r="AA15" i="8" s="1"/>
  <c r="AE33" i="4"/>
  <c r="AA16" i="8" s="1"/>
  <c r="E34" i="4"/>
  <c r="AB3" i="8" s="1"/>
  <c r="G34" i="4"/>
  <c r="AB4" i="8" s="1"/>
  <c r="I34" i="4"/>
  <c r="AB5" i="8" s="1"/>
  <c r="K34" i="4"/>
  <c r="AB6" i="8" s="1"/>
  <c r="M34" i="4"/>
  <c r="AB7" i="8" s="1"/>
  <c r="O34" i="4"/>
  <c r="AB8" i="8" s="1"/>
  <c r="Q34" i="4"/>
  <c r="AB9" i="8" s="1"/>
  <c r="S34" i="4"/>
  <c r="AB10" i="8" s="1"/>
  <c r="U34" i="4"/>
  <c r="AB11" i="8" s="1"/>
  <c r="W34" i="4"/>
  <c r="AB12" i="8" s="1"/>
  <c r="Y34" i="4"/>
  <c r="AB13" i="8" s="1"/>
  <c r="AA34" i="4"/>
  <c r="AB14" i="8" s="1"/>
  <c r="AC34" i="4"/>
  <c r="AB15" i="8" s="1"/>
  <c r="AE34" i="4"/>
  <c r="AB16" i="8" s="1"/>
  <c r="E35" i="4"/>
  <c r="AC3" i="8" s="1"/>
  <c r="G35" i="4"/>
  <c r="AC4" i="8" s="1"/>
  <c r="I35" i="4"/>
  <c r="AC5" i="8" s="1"/>
  <c r="K35" i="4"/>
  <c r="AC6" i="8" s="1"/>
  <c r="M35" i="4"/>
  <c r="AC7" i="8" s="1"/>
  <c r="O35" i="4"/>
  <c r="AC8" i="8" s="1"/>
  <c r="Q35" i="4"/>
  <c r="AC9" i="8" s="1"/>
  <c r="S35" i="4"/>
  <c r="AC10" i="8" s="1"/>
  <c r="U35" i="4"/>
  <c r="AC11" i="8" s="1"/>
  <c r="W35" i="4"/>
  <c r="AC12" i="8" s="1"/>
  <c r="Y35" i="4"/>
  <c r="AC13" i="8" s="1"/>
  <c r="AA35" i="4"/>
  <c r="AC14" i="8" s="1"/>
  <c r="AC35" i="4"/>
  <c r="AC15" i="8" s="1"/>
  <c r="AE35" i="4"/>
  <c r="AC16" i="8" s="1"/>
  <c r="D2" i="8"/>
  <c r="BK31" i="4"/>
  <c r="BK26" i="4"/>
  <c r="BK21" i="4"/>
  <c r="BK16" i="4"/>
  <c r="BK10" i="4"/>
  <c r="BK4" i="4"/>
  <c r="BK5" i="4"/>
  <c r="BK6" i="4"/>
  <c r="BK7" i="4"/>
  <c r="BK8" i="4"/>
  <c r="BK9" i="4"/>
  <c r="BK11" i="4"/>
  <c r="BK12" i="4"/>
  <c r="BK13" i="4"/>
  <c r="BK14" i="4"/>
  <c r="BK15" i="4"/>
  <c r="BK17" i="4"/>
  <c r="BK18" i="4"/>
  <c r="BK19" i="4"/>
  <c r="BK20" i="4"/>
  <c r="BK22" i="4"/>
  <c r="BK23" i="4"/>
  <c r="BK24" i="4"/>
  <c r="BK25" i="4"/>
  <c r="BK27" i="4"/>
  <c r="BK28" i="4"/>
  <c r="BK29" i="4"/>
  <c r="BK30" i="4"/>
  <c r="BK32" i="4"/>
  <c r="BK33" i="4"/>
  <c r="BK34" i="4"/>
  <c r="BK35" i="4"/>
  <c r="BK3" i="4"/>
  <c r="BR32" i="4" l="1"/>
  <c r="BV25" i="4"/>
  <c r="BT14" i="4"/>
  <c r="BP6" i="4"/>
  <c r="BQ6" i="4" s="1"/>
  <c r="BP15" i="4"/>
  <c r="BQ15" i="4" s="1"/>
  <c r="BV22" i="4"/>
  <c r="BV35" i="4"/>
  <c r="BT12" i="4"/>
  <c r="BV27" i="4"/>
  <c r="BV23" i="4"/>
  <c r="BP33" i="4"/>
  <c r="BQ33" i="4" s="1"/>
  <c r="BT13" i="4"/>
  <c r="BP28" i="4"/>
  <c r="BQ28" i="4" s="1"/>
  <c r="BT7" i="4"/>
  <c r="BR8" i="4"/>
  <c r="BR33" i="4"/>
  <c r="BP19" i="4"/>
  <c r="BQ19" i="4" s="1"/>
  <c r="BV20" i="4"/>
  <c r="BT34" i="4"/>
  <c r="BT18" i="4"/>
  <c r="BV24" i="4"/>
  <c r="BT35" i="4"/>
  <c r="BT8" i="4"/>
  <c r="BT15" i="4"/>
  <c r="BV13" i="4"/>
  <c r="BV33" i="4"/>
  <c r="BR18" i="4"/>
  <c r="BP25" i="4"/>
  <c r="BQ25" i="4" s="1"/>
  <c r="BP22" i="4"/>
  <c r="BQ22" i="4" s="1"/>
  <c r="X2" i="8"/>
  <c r="BX29" i="4"/>
  <c r="I2" i="8"/>
  <c r="BX11" i="4"/>
  <c r="N2" i="8"/>
  <c r="BV17" i="4"/>
  <c r="BX17" i="4"/>
  <c r="Y2" i="8"/>
  <c r="BX30" i="4"/>
  <c r="BV30" i="4"/>
  <c r="BR6" i="4"/>
  <c r="BT22" i="4"/>
  <c r="BR20" i="4"/>
  <c r="BT33" i="4"/>
  <c r="BT25" i="4"/>
  <c r="BV14" i="4"/>
  <c r="BP34" i="4"/>
  <c r="BQ34" i="4" s="1"/>
  <c r="BT23" i="4"/>
  <c r="BR27" i="4"/>
  <c r="H2" i="8"/>
  <c r="BR9" i="4"/>
  <c r="BX9" i="4"/>
  <c r="O2" i="8"/>
  <c r="BX18" i="4"/>
  <c r="T2" i="8"/>
  <c r="BX24" i="4"/>
  <c r="BR11" i="4"/>
  <c r="BR14" i="4"/>
  <c r="BP23" i="4"/>
  <c r="BQ23" i="4" s="1"/>
  <c r="BR23" i="4"/>
  <c r="BT20" i="4"/>
  <c r="BP35" i="4"/>
  <c r="BQ35" i="4" s="1"/>
  <c r="BV8" i="4"/>
  <c r="BP24" i="4"/>
  <c r="BQ24" i="4" s="1"/>
  <c r="J2" i="8"/>
  <c r="BX12" i="4"/>
  <c r="U2" i="8"/>
  <c r="BX25" i="4"/>
  <c r="Z2" i="8"/>
  <c r="BX32" i="4"/>
  <c r="BR17" i="4"/>
  <c r="BT6" i="4"/>
  <c r="BT24" i="4"/>
  <c r="BR34" i="4"/>
  <c r="BR35" i="4"/>
  <c r="BP30" i="4"/>
  <c r="BQ30" i="4" s="1"/>
  <c r="BV18" i="4"/>
  <c r="P2" i="8"/>
  <c r="BX19" i="4"/>
  <c r="AA2" i="8"/>
  <c r="BX33" i="4"/>
  <c r="BR19" i="4"/>
  <c r="BR7" i="4"/>
  <c r="BP18" i="4"/>
  <c r="BQ18" i="4" s="1"/>
  <c r="BR25" i="4"/>
  <c r="BP8" i="4"/>
  <c r="BQ8" i="4" s="1"/>
  <c r="BV6" i="4"/>
  <c r="BR15" i="4"/>
  <c r="BV28" i="4"/>
  <c r="BR29" i="4"/>
  <c r="BT29" i="4"/>
  <c r="BP12" i="4"/>
  <c r="BQ12" i="4" s="1"/>
  <c r="K2" i="8"/>
  <c r="BX13" i="4"/>
  <c r="E2" i="8"/>
  <c r="BX6" i="4"/>
  <c r="Q2" i="8"/>
  <c r="BX20" i="4"/>
  <c r="V2" i="8"/>
  <c r="BP27" i="4"/>
  <c r="BQ27" i="4" s="1"/>
  <c r="BX27" i="4"/>
  <c r="BR22" i="4"/>
  <c r="BT27" i="4"/>
  <c r="BV9" i="4"/>
  <c r="BV29" i="4"/>
  <c r="BT28" i="4"/>
  <c r="BV19" i="4"/>
  <c r="BR13" i="4"/>
  <c r="BP17" i="4"/>
  <c r="BQ17" i="4" s="1"/>
  <c r="L2" i="8"/>
  <c r="BX14" i="4"/>
  <c r="W2" i="8"/>
  <c r="BX28" i="4"/>
  <c r="AB2" i="8"/>
  <c r="BX34" i="4"/>
  <c r="BR24" i="4"/>
  <c r="BR28" i="4"/>
  <c r="BT11" i="4"/>
  <c r="BT19" i="4"/>
  <c r="BV32" i="4"/>
  <c r="BP9" i="4"/>
  <c r="BQ9" i="4" s="1"/>
  <c r="BP11" i="4"/>
  <c r="BQ11" i="4" s="1"/>
  <c r="BT32" i="4"/>
  <c r="BP14" i="4"/>
  <c r="BQ14" i="4" s="1"/>
  <c r="S2" i="8"/>
  <c r="BX23" i="4"/>
  <c r="F2" i="8"/>
  <c r="BX7" i="4"/>
  <c r="G2" i="8"/>
  <c r="BX8" i="4"/>
  <c r="M2" i="8"/>
  <c r="BX15" i="4"/>
  <c r="R2" i="8"/>
  <c r="BX22" i="4"/>
  <c r="AC2" i="8"/>
  <c r="BX35" i="4"/>
  <c r="BP13" i="4"/>
  <c r="BQ13" i="4" s="1"/>
  <c r="BR30" i="4"/>
  <c r="BR12" i="4"/>
  <c r="BP20" i="4"/>
  <c r="BQ20" i="4" s="1"/>
  <c r="BV34" i="4"/>
  <c r="BT17" i="4"/>
  <c r="BT30" i="4"/>
  <c r="BV11" i="4"/>
  <c r="BP32" i="4"/>
  <c r="BQ32" i="4" s="1"/>
  <c r="BV7" i="4"/>
  <c r="BP29" i="4"/>
  <c r="BQ29" i="4" s="1"/>
  <c r="BV12" i="4"/>
  <c r="BT9" i="4"/>
  <c r="BP7" i="4"/>
  <c r="BQ7" i="4" s="1"/>
  <c r="BV15" i="4"/>
  <c r="BT3" i="4"/>
  <c r="BX3" i="4"/>
  <c r="BR3" i="4"/>
  <c r="BP3" i="4"/>
  <c r="BQ3" i="4" s="1"/>
  <c r="BV3" i="4"/>
</calcChain>
</file>

<file path=xl/sharedStrings.xml><?xml version="1.0" encoding="utf-8"?>
<sst xmlns="http://schemas.openxmlformats.org/spreadsheetml/2006/main" count="318" uniqueCount="162">
  <si>
    <t>MEAN</t>
  </si>
  <si>
    <t>SD</t>
  </si>
  <si>
    <t>N</t>
  </si>
  <si>
    <t>pt</t>
  </si>
  <si>
    <t>–</t>
  </si>
  <si>
    <t>µm</t>
  </si>
  <si>
    <t>Holotype</t>
  </si>
  <si>
    <t>CHARACTER</t>
  </si>
  <si>
    <t>RANGE</t>
  </si>
  <si>
    <t>SPECIMEN</t>
  </si>
  <si>
    <t>Body length</t>
  </si>
  <si>
    <t xml:space="preserve">     Buccal tube length</t>
  </si>
  <si>
    <t xml:space="preserve">     Stylet support insertion point</t>
  </si>
  <si>
    <t xml:space="preserve">     Buccal tube external width</t>
  </si>
  <si>
    <t xml:space="preserve">     Buccal tube internal width</t>
  </si>
  <si>
    <t xml:space="preserve">     Ventral lamina length</t>
  </si>
  <si>
    <t xml:space="preserve">     Macroplacoid 1</t>
  </si>
  <si>
    <t xml:space="preserve">     Macroplacoid 2</t>
  </si>
  <si>
    <t xml:space="preserve">     Microplacoid</t>
  </si>
  <si>
    <t xml:space="preserve">     Macroplacoid row</t>
  </si>
  <si>
    <t xml:space="preserve">     Placoid row</t>
  </si>
  <si>
    <t>Claw 1 lengths</t>
  </si>
  <si>
    <t xml:space="preserve">     External primary branch</t>
  </si>
  <si>
    <t xml:space="preserve">     External secondary branch</t>
  </si>
  <si>
    <t xml:space="preserve">     Internal primary branch</t>
  </si>
  <si>
    <t xml:space="preserve">     Internal secondary branch</t>
  </si>
  <si>
    <t>Claw 2 lengths</t>
  </si>
  <si>
    <t>Claw 3 lengths</t>
  </si>
  <si>
    <t>Claw 4 lengths</t>
  </si>
  <si>
    <t xml:space="preserve">     Anterior primary branch</t>
  </si>
  <si>
    <t xml:space="preserve">     Anterior secondary branch</t>
  </si>
  <si>
    <t xml:space="preserve">     Posterior primary branch</t>
  </si>
  <si>
    <t xml:space="preserve">     Posterior secondary branch</t>
  </si>
  <si>
    <t>Buccopharyngeal tube</t>
  </si>
  <si>
    <t>Placoid lengths</t>
  </si>
  <si>
    <t>INSTRUCTIONS and TERMS OF USE</t>
  </si>
  <si>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</si>
  <si>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</si>
  <si>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</si>
  <si>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</si>
  <si>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t>Individual</t>
  </si>
  <si>
    <t>Buccal tube length</t>
  </si>
  <si>
    <t>Stylet support insertion point</t>
  </si>
  <si>
    <t>Buccal tube external width</t>
  </si>
  <si>
    <t>Buccal tube internal width</t>
  </si>
  <si>
    <t>Ventral lamina length</t>
  </si>
  <si>
    <t>Macroplacoid 1</t>
  </si>
  <si>
    <t>Macroplacoid 2</t>
  </si>
  <si>
    <t>Microplacoid</t>
  </si>
  <si>
    <t>Macroplacoid row</t>
  </si>
  <si>
    <t>Placoid row</t>
  </si>
  <si>
    <t>Claw 4 anterior primary branch</t>
  </si>
  <si>
    <t>Claw 4 anterior secondary branch</t>
  </si>
  <si>
    <t>Claw 4 posterior primary branch</t>
  </si>
  <si>
    <t>Claw 4 posterior secondary branch</t>
  </si>
  <si>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the sheet "individuals". If a structure is not measurable leave the cell empty (enetring zeros will mean that the trait has a value of 0).</t>
    </r>
  </si>
  <si>
    <t>Data from the sheet "individuals" are automatically copied to the four remaining "stats" sheets. Data in those sheets are arranged for statistical analyses in the majority of statistical software.</t>
  </si>
  <si>
    <t>Species</t>
  </si>
  <si>
    <t>Population</t>
  </si>
  <si>
    <t>Claw 1 external primary branch</t>
  </si>
  <si>
    <t>Claw 1 external secondary branch</t>
  </si>
  <si>
    <t>Claw 1 internal primary branch</t>
  </si>
  <si>
    <t>Claw 1 internal secondary branch</t>
  </si>
  <si>
    <t>Claw 2 external primary branch</t>
  </si>
  <si>
    <t>Claw 2 external secondary branch</t>
  </si>
  <si>
    <t>Claw 2 internal primary branch</t>
  </si>
  <si>
    <t>Claw 2 internal secondary branch</t>
  </si>
  <si>
    <t>Claw 3 external primary branch</t>
  </si>
  <si>
    <t>Claw 3 external secondary branch</t>
  </si>
  <si>
    <t>Claw 3 internal primary branch</t>
  </si>
  <si>
    <t>Claw 3 internal secondary branch</t>
  </si>
  <si>
    <t>Number of processes on the egg circumference</t>
  </si>
  <si>
    <t>Distance between processes</t>
  </si>
  <si>
    <t>Terminal disc width</t>
  </si>
  <si>
    <t>Process base/height ratio</t>
  </si>
  <si>
    <t>Process base width</t>
  </si>
  <si>
    <t>Process height</t>
  </si>
  <si>
    <t>Diameter of egg with processes</t>
  </si>
  <si>
    <t>Diameter of egg without processes</t>
  </si>
  <si>
    <t>egg</t>
  </si>
  <si>
    <r>
      <t xml:space="preserve">This is a morphometric template for species of the Tardigrada Order </t>
    </r>
    <r>
      <rPr>
        <b/>
        <sz val="12"/>
        <rFont val="Calibri"/>
        <family val="2"/>
        <charset val="238"/>
      </rPr>
      <t>Parachela.</t>
    </r>
  </si>
  <si>
    <r>
      <t xml:space="preserve">This template can be freely used but each published use must be credited as </t>
    </r>
    <r>
      <rPr>
        <b/>
        <sz val="12"/>
        <rFont val="Calibri"/>
        <family val="2"/>
        <charset val="238"/>
      </rPr>
      <t xml:space="preserve">Morphometric data were handled using the Parachela ver. 1.2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</si>
  <si>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Eyes (0 = absent; 1 = present)</t>
  </si>
  <si>
    <t>Cuticular pores (0/1)</t>
  </si>
  <si>
    <t>Lunules I with teeth (0/1)</t>
  </si>
  <si>
    <t>Lunules II with teeth (0/1)</t>
  </si>
  <si>
    <t>Lunules III with teeth (0/1)</t>
  </si>
  <si>
    <t>Lunules IV with teeth (0/1)</t>
  </si>
  <si>
    <t>Granulation on legs I (0/1)</t>
  </si>
  <si>
    <t>Granulation on legs II (0/1)</t>
  </si>
  <si>
    <t>Granulation on legs III (0/1)</t>
  </si>
  <si>
    <t>Granulation on legs IV (0/1)</t>
  </si>
  <si>
    <t>Author</t>
  </si>
  <si>
    <t>Date</t>
  </si>
  <si>
    <t>Type series</t>
  </si>
  <si>
    <t>The "individuals" sheet automatically calculates basic statistics (number of measurements, range, mean and SD). The table with these statistics is placed after the last (30th) specimen. The summary table can be then copied and pasted directly to MS Word.</t>
  </si>
  <si>
    <t>ES.004</t>
  </si>
  <si>
    <t>YES</t>
  </si>
  <si>
    <t>Łukasz Krzywański</t>
  </si>
  <si>
    <t>16.11.2017</t>
  </si>
  <si>
    <t>1(1/01)</t>
  </si>
  <si>
    <t>2(2/01)</t>
  </si>
  <si>
    <t>3(3/01)</t>
  </si>
  <si>
    <t>4(4/01)</t>
  </si>
  <si>
    <t>5(5/01)</t>
  </si>
  <si>
    <t>6(1/02)</t>
  </si>
  <si>
    <t>7(2/02)</t>
  </si>
  <si>
    <t>8(3/02)</t>
  </si>
  <si>
    <t>9(4/02)</t>
  </si>
  <si>
    <t>10(1/04)</t>
  </si>
  <si>
    <t>11(2/04)</t>
  </si>
  <si>
    <t>12(3/04)</t>
  </si>
  <si>
    <t>13(4/04)</t>
  </si>
  <si>
    <t>14(1/05)</t>
  </si>
  <si>
    <t>15(2/05)</t>
  </si>
  <si>
    <t>16(3/05)</t>
  </si>
  <si>
    <t>17(4/05)</t>
  </si>
  <si>
    <t>18(1/06)</t>
  </si>
  <si>
    <t>19(2/06)</t>
  </si>
  <si>
    <t>20(3/06)</t>
  </si>
  <si>
    <t>21(4/06)</t>
  </si>
  <si>
    <t>22(5/06)</t>
  </si>
  <si>
    <t>23(1/07)</t>
  </si>
  <si>
    <t>24(2/07)</t>
  </si>
  <si>
    <t>25(3/07)</t>
  </si>
  <si>
    <t>26(4/07)</t>
  </si>
  <si>
    <t>27(1/08)</t>
  </si>
  <si>
    <t>28(2/08)</t>
  </si>
  <si>
    <t>29(3/08)</t>
  </si>
  <si>
    <t>30(1/30)</t>
  </si>
  <si>
    <t>32/1</t>
  </si>
  <si>
    <t>Big single pore at the granulation on legs</t>
  </si>
  <si>
    <t>32/2</t>
  </si>
  <si>
    <t>32/3</t>
  </si>
  <si>
    <t>33/1</t>
  </si>
  <si>
    <t>33/2</t>
  </si>
  <si>
    <t>33/3</t>
  </si>
  <si>
    <t>33/4</t>
  </si>
  <si>
    <t>34/1</t>
  </si>
  <si>
    <t>34/2</t>
  </si>
  <si>
    <t>34/3</t>
  </si>
  <si>
    <t>34/4</t>
  </si>
  <si>
    <t>35/1</t>
  </si>
  <si>
    <t>35/2</t>
  </si>
  <si>
    <t>35/3</t>
  </si>
  <si>
    <t>35/4</t>
  </si>
  <si>
    <t>36/1</t>
  </si>
  <si>
    <t>36/2</t>
  </si>
  <si>
    <t>36/3</t>
  </si>
  <si>
    <t>36/4</t>
  </si>
  <si>
    <t>37/1</t>
  </si>
  <si>
    <t>37/2</t>
  </si>
  <si>
    <t>37/3</t>
  </si>
  <si>
    <t>38/1</t>
  </si>
  <si>
    <t>38/2</t>
  </si>
  <si>
    <t>38/3</t>
  </si>
  <si>
    <t>39/1</t>
  </si>
  <si>
    <t>39/2</t>
  </si>
  <si>
    <t>40/1</t>
  </si>
  <si>
    <t>43/1</t>
  </si>
  <si>
    <t>43/2</t>
  </si>
  <si>
    <t>Macrobiotus canaricus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</si>
</sst>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0"/>
      <name val="Arial CE"/>
      <charset val="238"/>
    </font>
    <font>
      <sz val="10"/>
      <name val="Arial CE"/>
      <charset val="238"/>
    </font>
    <font>
      <b/>
      <sz val="12"/>
      <name val="Calibri"/>
      <family val="2"/>
      <charset val="238"/>
    </font>
    <font>
      <i/>
      <sz val="12"/>
      <name val="Calibri"/>
      <family val="2"/>
      <charset val="238"/>
    </font>
    <font>
      <sz val="12"/>
      <name val="Calibri"/>
      <family val="2"/>
      <charset val="238"/>
    </font>
    <font>
      <i/>
      <sz val="10"/>
      <name val="Arial CE"/>
      <charset val="238"/>
    </font>
    <font>
      <b/>
      <sz val="10"/>
      <name val="Arial CE"/>
      <charset val="238"/>
    </font>
    <font>
      <u/>
      <sz val="10"/>
      <color theme="10"/>
      <name val="Arial CE"/>
      <charset val="238"/>
    </font>
    <font>
      <b/>
      <sz val="10"/>
      <name val="Calibri"/>
      <family val="2"/>
      <charset val="238"/>
      <scheme val="minor"/>
    </font>
    <font>
      <sz val="10"/>
      <name val="Calibri"/>
      <family val="2"/>
      <charset val="238"/>
      <scheme val="minor"/>
    </font>
    <font>
      <b/>
      <i/>
      <sz val="10"/>
      <name val="Calibri"/>
      <family val="2"/>
      <charset val="238"/>
      <scheme val="minor"/>
    </font>
    <font>
      <i/>
      <sz val="10"/>
      <name val="Calibri"/>
      <family val="2"/>
      <charset val="238"/>
      <scheme val="minor"/>
    </font>
    <font>
      <i/>
      <sz val="10"/>
      <color rgb="FF0000CC"/>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0"/>
      <color rgb="FF008000"/>
      <name val="Calibri"/>
      <family val="2"/>
      <charset val="238"/>
      <scheme val="minor"/>
    </font>
    <font>
      <b/>
      <sz val="14"/>
      <color rgb="FFFF0000"/>
      <name val="Calibri"/>
      <family val="2"/>
      <charset val="238"/>
      <scheme val="minor"/>
    </font>
    <font>
      <i/>
      <sz val="10"/>
      <color rgb="FF008000"/>
      <name val="Calibri"/>
      <family val="2"/>
      <charset val="238"/>
      <scheme val="minor"/>
    </font>
    <font>
      <sz val="16"/>
      <name val="Arial CE"/>
      <charset val="238"/>
    </font>
    <font>
      <b/>
      <i/>
      <sz val="16"/>
      <name val="Arial CE"/>
      <charset val="238"/>
    </font>
    <font>
      <b/>
      <sz val="16"/>
      <name val="Arial CE"/>
      <charset val="238"/>
    </font>
    <font>
      <b/>
      <sz val="16"/>
      <color rgb="FF777777"/>
      <name val="Arial CE"/>
      <charset val="238"/>
    </font>
    <font>
      <b/>
      <i/>
      <sz val="10"/>
      <color rgb="FF0000CC"/>
      <name val="Calibri"/>
      <family val="2"/>
      <charset val="238"/>
      <scheme val="minor"/>
    </font>
    <font>
      <b/>
      <sz val="10"/>
      <color rgb="FF008000"/>
      <name val="Calibri"/>
      <family val="2"/>
      <charset val="238"/>
      <scheme val="minor"/>
    </font>
  </fonts>
  <fills count="8">
    <fill>
      <patternFill patternType="none"/>
    </fill>
    <fill>
      <patternFill patternType="gray125"/>
    </fill>
    <fill>
      <patternFill patternType="solid">
        <fgColor rgb="FF969696"/>
        <bgColor indexed="64"/>
      </patternFill>
    </fill>
    <fill>
      <patternFill patternType="solid">
        <fgColor rgb="FFFFFFCC"/>
        <bgColor indexed="64"/>
      </patternFill>
    </fill>
    <fill>
      <patternFill patternType="solid">
        <fgColor rgb="FFFFFF00"/>
        <bgColor indexed="64"/>
      </patternFill>
    </fill>
    <fill>
      <patternFill patternType="solid">
        <fgColor rgb="FF333333"/>
        <bgColor indexed="64"/>
      </patternFill>
    </fill>
    <fill>
      <patternFill patternType="solid">
        <fgColor rgb="FFC0C0C0"/>
        <bgColor indexed="64"/>
      </patternFill>
    </fill>
    <fill>
      <patternFill patternType="solid">
        <fgColor rgb="FFFFFFFF"/>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thin">
        <color indexed="64"/>
      </right>
      <top/>
      <bottom/>
      <diagonal/>
    </border>
    <border>
      <left/>
      <right style="double">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thin">
        <color indexed="64"/>
      </top>
      <bottom/>
      <diagonal/>
    </border>
    <border>
      <left/>
      <right style="double">
        <color indexed="64"/>
      </right>
      <top style="medium">
        <color indexed="64"/>
      </top>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s>
  <cellStyleXfs count="3">
    <xf numFmtId="0" fontId="0" fillId="0" borderId="0"/>
    <xf numFmtId="0" fontId="7" fillId="0" borderId="0" applyNumberFormat="0" applyFill="0" applyBorder="0" applyAlignment="0" applyProtection="0">
      <alignment vertical="top"/>
      <protection locked="0"/>
    </xf>
    <xf numFmtId="9" fontId="1" fillId="0" borderId="0" applyFont="0" applyFill="0" applyBorder="0" applyAlignment="0" applyProtection="0"/>
  </cellStyleXfs>
  <cellXfs count="194">
    <xf numFmtId="0" fontId="0" fillId="0" borderId="0" xfId="0"/>
    <xf numFmtId="0" fontId="8" fillId="0" borderId="1" xfId="0" applyFont="1" applyFill="1" applyBorder="1" applyAlignment="1">
      <alignment horizontal="right"/>
    </xf>
    <xf numFmtId="0" fontId="9" fillId="0" borderId="0" xfId="0" applyFont="1" applyFill="1" applyBorder="1" applyAlignment="1">
      <alignment horizontal="center"/>
    </xf>
    <xf numFmtId="0" fontId="8" fillId="0" borderId="1" xfId="0" applyFont="1" applyFill="1" applyBorder="1" applyAlignment="1">
      <alignment horizontal="left"/>
    </xf>
    <xf numFmtId="0" fontId="9" fillId="0" borderId="1" xfId="0" applyFont="1" applyFill="1" applyBorder="1" applyAlignment="1">
      <alignment horizontal="center"/>
    </xf>
    <xf numFmtId="0" fontId="8"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2" xfId="0" applyFont="1" applyFill="1" applyBorder="1" applyAlignment="1">
      <alignment horizontal="center" vertical="center"/>
    </xf>
    <xf numFmtId="0" fontId="9" fillId="0" borderId="1" xfId="0" applyFont="1" applyFill="1" applyBorder="1" applyAlignment="1">
      <alignment horizontal="left"/>
    </xf>
    <xf numFmtId="164" fontId="9" fillId="0" borderId="1" xfId="0" applyNumberFormat="1" applyFont="1" applyFill="1" applyBorder="1" applyAlignment="1">
      <alignment horizontal="center"/>
    </xf>
    <xf numFmtId="0" fontId="9" fillId="0" borderId="5" xfId="0" applyFont="1" applyFill="1" applyBorder="1" applyAlignment="1">
      <alignment horizontal="left"/>
    </xf>
    <xf numFmtId="0" fontId="9" fillId="0" borderId="6" xfId="0" applyFont="1" applyFill="1" applyBorder="1" applyAlignment="1">
      <alignment horizontal="center" vertical="center"/>
    </xf>
    <xf numFmtId="164" fontId="9" fillId="0" borderId="0" xfId="0" applyNumberFormat="1" applyFont="1" applyFill="1" applyBorder="1" applyAlignment="1">
      <alignment horizontal="center" vertical="center"/>
    </xf>
    <xf numFmtId="164" fontId="11"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9" fillId="0" borderId="7" xfId="0" applyFont="1" applyFill="1" applyBorder="1" applyAlignment="1">
      <alignment horizontal="left"/>
    </xf>
    <xf numFmtId="0" fontId="9" fillId="0" borderId="8" xfId="0" applyFont="1" applyFill="1" applyBorder="1" applyAlignment="1">
      <alignment horizontal="center" vertical="center"/>
    </xf>
    <xf numFmtId="0" fontId="9" fillId="0" borderId="0" xfId="0" applyFont="1" applyFill="1" applyBorder="1" applyAlignment="1">
      <alignment horizontal="left"/>
    </xf>
    <xf numFmtId="0" fontId="12" fillId="0" borderId="1" xfId="0" applyFont="1" applyFill="1" applyBorder="1" applyAlignment="1">
      <alignment horizontal="center"/>
    </xf>
    <xf numFmtId="164" fontId="12" fillId="0" borderId="1" xfId="0" applyNumberFormat="1" applyFont="1" applyFill="1" applyBorder="1" applyAlignment="1">
      <alignment horizontal="center"/>
    </xf>
    <xf numFmtId="0" fontId="9" fillId="0" borderId="9" xfId="0" applyFont="1" applyFill="1" applyBorder="1"/>
    <xf numFmtId="9" fontId="9" fillId="0" borderId="0" xfId="2" applyFont="1" applyFill="1" applyBorder="1" applyAlignment="1">
      <alignment horizontal="right" vertical="center"/>
    </xf>
    <xf numFmtId="9" fontId="9" fillId="0" borderId="0" xfId="2" applyFont="1" applyFill="1" applyBorder="1" applyAlignment="1">
      <alignment horizontal="left" vertical="center"/>
    </xf>
    <xf numFmtId="164" fontId="9" fillId="2" borderId="9" xfId="0" applyNumberFormat="1" applyFont="1" applyFill="1" applyBorder="1" applyAlignment="1">
      <alignment horizontal="center"/>
    </xf>
    <xf numFmtId="164" fontId="12" fillId="2" borderId="10" xfId="0" applyNumberFormat="1" applyFont="1" applyFill="1" applyBorder="1" applyAlignment="1">
      <alignment horizontal="center"/>
    </xf>
    <xf numFmtId="1" fontId="11" fillId="0" borderId="6" xfId="0" applyNumberFormat="1" applyFont="1" applyFill="1" applyBorder="1" applyAlignment="1">
      <alignment horizontal="left" vertical="center"/>
    </xf>
    <xf numFmtId="1" fontId="11" fillId="0" borderId="6" xfId="0" applyNumberFormat="1" applyFont="1" applyFill="1" applyBorder="1" applyAlignment="1">
      <alignment horizontal="center" vertical="center"/>
    </xf>
    <xf numFmtId="1" fontId="11" fillId="0" borderId="5" xfId="0" applyNumberFormat="1" applyFont="1" applyFill="1" applyBorder="1" applyAlignment="1">
      <alignment horizontal="center" vertical="center"/>
    </xf>
    <xf numFmtId="1" fontId="11" fillId="0" borderId="0" xfId="0" applyNumberFormat="1" applyFont="1" applyFill="1" applyBorder="1" applyAlignment="1">
      <alignment horizontal="center" vertical="center"/>
    </xf>
    <xf numFmtId="1" fontId="11" fillId="0" borderId="0" xfId="0" applyNumberFormat="1" applyFont="1" applyFill="1" applyBorder="1" applyAlignment="1">
      <alignment horizontal="right" vertical="center"/>
    </xf>
    <xf numFmtId="1" fontId="9" fillId="0" borderId="1" xfId="0" applyNumberFormat="1" applyFont="1" applyFill="1" applyBorder="1" applyAlignment="1">
      <alignment horizontal="center"/>
    </xf>
    <xf numFmtId="1" fontId="12" fillId="0" borderId="1" xfId="0" applyNumberFormat="1" applyFont="1" applyFill="1" applyBorder="1" applyAlignment="1">
      <alignment horizontal="center"/>
    </xf>
    <xf numFmtId="1" fontId="9" fillId="0" borderId="6" xfId="0" applyNumberFormat="1" applyFont="1" applyFill="1" applyBorder="1" applyAlignment="1">
      <alignment horizontal="center" vertical="center"/>
    </xf>
    <xf numFmtId="1" fontId="9" fillId="0" borderId="0" xfId="0" applyNumberFormat="1" applyFont="1" applyFill="1" applyBorder="1" applyAlignment="1">
      <alignment horizontal="right" vertical="center"/>
    </xf>
    <xf numFmtId="1" fontId="9" fillId="0" borderId="0" xfId="0" applyNumberFormat="1" applyFont="1" applyFill="1" applyBorder="1" applyAlignment="1">
      <alignment horizontal="center" vertical="center"/>
    </xf>
    <xf numFmtId="1" fontId="9" fillId="0" borderId="0" xfId="0" applyNumberFormat="1" applyFont="1" applyFill="1" applyBorder="1" applyAlignment="1">
      <alignment horizontal="left" vertical="center"/>
    </xf>
    <xf numFmtId="0" fontId="0" fillId="0" borderId="0" xfId="0" applyAlignment="1">
      <alignment vertical="top"/>
    </xf>
    <xf numFmtId="0" fontId="13" fillId="3" borderId="11" xfId="0" applyFont="1" applyFill="1" applyBorder="1" applyAlignment="1">
      <alignment horizontal="center" vertical="top" wrapText="1"/>
    </xf>
    <xf numFmtId="0" fontId="14" fillId="3" borderId="12" xfId="0" applyFont="1" applyFill="1" applyBorder="1" applyAlignment="1">
      <alignment horizontal="left" vertical="top" wrapText="1"/>
    </xf>
    <xf numFmtId="0" fontId="13" fillId="3" borderId="13" xfId="0" applyFont="1" applyFill="1" applyBorder="1" applyAlignment="1">
      <alignment horizontal="center" vertical="top" wrapText="1"/>
    </xf>
    <xf numFmtId="0" fontId="14" fillId="3" borderId="14" xfId="0" applyFont="1" applyFill="1" applyBorder="1" applyAlignment="1">
      <alignment horizontal="left" vertical="top" wrapText="1"/>
    </xf>
    <xf numFmtId="0" fontId="14" fillId="3" borderId="15" xfId="0" applyFont="1" applyFill="1" applyBorder="1" applyAlignment="1">
      <alignment horizontal="left" vertical="top" wrapText="1"/>
    </xf>
    <xf numFmtId="0" fontId="15" fillId="4" borderId="13" xfId="0" applyFont="1" applyFill="1" applyBorder="1" applyAlignment="1">
      <alignment horizontal="center" vertical="top" wrapText="1"/>
    </xf>
    <xf numFmtId="0" fontId="14" fillId="4" borderId="15" xfId="0" applyFont="1" applyFill="1" applyBorder="1" applyAlignment="1">
      <alignment horizontal="left" vertical="top" wrapText="1"/>
    </xf>
    <xf numFmtId="0" fontId="13" fillId="3" borderId="16" xfId="0" applyFont="1" applyFill="1" applyBorder="1" applyAlignment="1">
      <alignment horizontal="center" vertical="top" wrapText="1"/>
    </xf>
    <xf numFmtId="0" fontId="14" fillId="3" borderId="17" xfId="1" applyFont="1" applyFill="1" applyBorder="1" applyAlignment="1" applyProtection="1">
      <alignment horizontal="left" vertical="top" wrapText="1"/>
    </xf>
    <xf numFmtId="1" fontId="9" fillId="0" borderId="18" xfId="0" applyNumberFormat="1" applyFont="1" applyFill="1" applyBorder="1" applyAlignment="1">
      <alignment horizontal="center" vertical="center"/>
    </xf>
    <xf numFmtId="0" fontId="9" fillId="0" borderId="1" xfId="0" applyFont="1" applyFill="1" applyBorder="1" applyAlignment="1">
      <alignment horizontal="left" vertical="top" wrapText="1"/>
    </xf>
    <xf numFmtId="0" fontId="5" fillId="0" borderId="1" xfId="0" applyFont="1" applyFill="1" applyBorder="1" applyAlignment="1">
      <alignment horizontal="left" vertical="center"/>
    </xf>
    <xf numFmtId="0" fontId="0" fillId="0" borderId="1" xfId="0" applyFill="1" applyBorder="1" applyAlignment="1">
      <alignment horizontal="center" vertical="center"/>
    </xf>
    <xf numFmtId="0" fontId="0" fillId="0" borderId="0" xfId="0" applyFill="1" applyAlignment="1">
      <alignment horizontal="center" vertical="top"/>
    </xf>
    <xf numFmtId="1" fontId="6"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wrapText="1"/>
    </xf>
    <xf numFmtId="164" fontId="0" fillId="0" borderId="1" xfId="0" applyNumberFormat="1" applyFill="1" applyBorder="1" applyAlignment="1">
      <alignment horizontal="center" vertical="center" wrapText="1"/>
    </xf>
    <xf numFmtId="9" fontId="0" fillId="0" borderId="1" xfId="2" applyFont="1" applyFill="1" applyBorder="1" applyAlignment="1">
      <alignment horizontal="center" vertical="center" wrapText="1"/>
    </xf>
    <xf numFmtId="0" fontId="0" fillId="0" borderId="0" xfId="0"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center" vertical="center"/>
    </xf>
    <xf numFmtId="0" fontId="0" fillId="0" borderId="0" xfId="0" applyFill="1" applyAlignment="1">
      <alignment horizontal="center" vertical="center" wrapText="1"/>
    </xf>
    <xf numFmtId="164" fontId="0" fillId="0" borderId="1" xfId="2" applyNumberFormat="1" applyFont="1" applyFill="1" applyBorder="1" applyAlignment="1">
      <alignment horizontal="center" vertical="center" wrapText="1"/>
    </xf>
    <xf numFmtId="164" fontId="9" fillId="0" borderId="0" xfId="0" applyNumberFormat="1" applyFont="1" applyFill="1" applyBorder="1" applyAlignment="1">
      <alignment horizontal="right" vertical="center"/>
    </xf>
    <xf numFmtId="164" fontId="9" fillId="0" borderId="0" xfId="0" applyNumberFormat="1" applyFont="1" applyFill="1" applyBorder="1" applyAlignment="1">
      <alignment horizontal="left" vertical="center"/>
    </xf>
    <xf numFmtId="164" fontId="11" fillId="0" borderId="0" xfId="0" applyNumberFormat="1" applyFont="1" applyFill="1" applyBorder="1" applyAlignment="1">
      <alignment horizontal="right" vertical="center"/>
    </xf>
    <xf numFmtId="164" fontId="11" fillId="0" borderId="6" xfId="0" applyNumberFormat="1" applyFont="1" applyFill="1" applyBorder="1" applyAlignment="1">
      <alignment horizontal="left" vertical="center"/>
    </xf>
    <xf numFmtId="164" fontId="9" fillId="0" borderId="18" xfId="0" applyNumberFormat="1" applyFont="1" applyFill="1" applyBorder="1" applyAlignment="1">
      <alignment horizontal="center" vertical="center"/>
    </xf>
    <xf numFmtId="164" fontId="11" fillId="0" borderId="6" xfId="0" applyNumberFormat="1" applyFont="1" applyFill="1" applyBorder="1" applyAlignment="1">
      <alignment horizontal="center" vertical="center"/>
    </xf>
    <xf numFmtId="164" fontId="11" fillId="0" borderId="5" xfId="0" applyNumberFormat="1" applyFont="1" applyFill="1" applyBorder="1" applyAlignment="1">
      <alignment horizontal="center" vertical="center"/>
    </xf>
    <xf numFmtId="164" fontId="9" fillId="0" borderId="19" xfId="0" applyNumberFormat="1" applyFont="1" applyFill="1" applyBorder="1" applyAlignment="1">
      <alignment horizontal="right" vertical="center"/>
    </xf>
    <xf numFmtId="164" fontId="9" fillId="0" borderId="20" xfId="0" applyNumberFormat="1" applyFont="1" applyFill="1" applyBorder="1" applyAlignment="1">
      <alignment horizontal="center" vertical="center"/>
    </xf>
    <xf numFmtId="164" fontId="9" fillId="0" borderId="20" xfId="0" applyNumberFormat="1" applyFont="1" applyFill="1" applyBorder="1" applyAlignment="1">
      <alignment horizontal="left" vertical="center"/>
    </xf>
    <xf numFmtId="164" fontId="11" fillId="0" borderId="20" xfId="0" applyNumberFormat="1" applyFont="1" applyFill="1" applyBorder="1" applyAlignment="1">
      <alignment horizontal="right" vertical="center"/>
    </xf>
    <xf numFmtId="164" fontId="11" fillId="0" borderId="20" xfId="0" applyNumberFormat="1" applyFont="1" applyFill="1" applyBorder="1" applyAlignment="1">
      <alignment horizontal="center" vertical="center"/>
    </xf>
    <xf numFmtId="164" fontId="11" fillId="0" borderId="8" xfId="0" applyNumberFormat="1" applyFont="1" applyFill="1" applyBorder="1" applyAlignment="1">
      <alignment horizontal="left" vertical="center"/>
    </xf>
    <xf numFmtId="164" fontId="9" fillId="0" borderId="19" xfId="0" applyNumberFormat="1" applyFont="1" applyFill="1" applyBorder="1" applyAlignment="1">
      <alignment horizontal="center" vertical="center"/>
    </xf>
    <xf numFmtId="164" fontId="11" fillId="0" borderId="8" xfId="0" applyNumberFormat="1" applyFont="1" applyFill="1" applyBorder="1" applyAlignment="1">
      <alignment horizontal="center" vertical="center"/>
    </xf>
    <xf numFmtId="164" fontId="11" fillId="0" borderId="7" xfId="0" applyNumberFormat="1" applyFont="1" applyFill="1" applyBorder="1" applyAlignment="1">
      <alignment horizontal="center" vertical="center"/>
    </xf>
    <xf numFmtId="164" fontId="12" fillId="2" borderId="21" xfId="0" applyNumberFormat="1" applyFont="1" applyFill="1" applyBorder="1" applyAlignment="1">
      <alignment horizontal="center"/>
    </xf>
    <xf numFmtId="0" fontId="0" fillId="0" borderId="1" xfId="0" applyBorder="1" applyAlignment="1">
      <alignment horizontal="left" vertical="center" wrapText="1"/>
    </xf>
    <xf numFmtId="0" fontId="0" fillId="0" borderId="1" xfId="0" applyFont="1" applyBorder="1" applyAlignment="1">
      <alignment horizontal="left" vertical="center" wrapText="1"/>
    </xf>
    <xf numFmtId="0" fontId="0" fillId="0" borderId="0" xfId="0" applyFont="1" applyAlignment="1">
      <alignment horizontal="left" vertical="center" wrapText="1"/>
    </xf>
    <xf numFmtId="0" fontId="0" fillId="0" borderId="1" xfId="0" applyFont="1" applyFill="1" applyBorder="1" applyAlignment="1">
      <alignment horizontal="left" vertical="center"/>
    </xf>
    <xf numFmtId="0" fontId="8" fillId="0" borderId="24" xfId="0" applyFont="1" applyFill="1" applyBorder="1" applyAlignment="1">
      <alignment horizontal="center" vertical="center"/>
    </xf>
    <xf numFmtId="9" fontId="9" fillId="0" borderId="0" xfId="2" applyFont="1" applyFill="1" applyBorder="1" applyAlignment="1">
      <alignment horizontal="center" vertical="center"/>
    </xf>
    <xf numFmtId="0" fontId="9" fillId="0" borderId="0" xfId="0" applyFont="1" applyFill="1" applyAlignment="1">
      <alignment horizontal="center" vertical="center" wrapText="1"/>
    </xf>
    <xf numFmtId="0" fontId="9"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1" fontId="9" fillId="0" borderId="28" xfId="0" applyNumberFormat="1" applyFont="1" applyFill="1" applyBorder="1" applyAlignment="1">
      <alignment horizontal="center" vertical="center" wrapText="1"/>
    </xf>
    <xf numFmtId="1" fontId="9" fillId="0" borderId="19" xfId="0" applyNumberFormat="1" applyFont="1" applyFill="1" applyBorder="1" applyAlignment="1">
      <alignment horizontal="center" vertical="center" wrapText="1"/>
    </xf>
    <xf numFmtId="1" fontId="9" fillId="0" borderId="29" xfId="0" applyNumberFormat="1" applyFont="1" applyFill="1" applyBorder="1" applyAlignment="1">
      <alignment horizontal="center" vertical="center" wrapText="1"/>
    </xf>
    <xf numFmtId="0" fontId="9" fillId="0" borderId="30" xfId="0" applyFont="1" applyFill="1" applyBorder="1" applyAlignment="1">
      <alignment horizontal="left"/>
    </xf>
    <xf numFmtId="2" fontId="9" fillId="0" borderId="0" xfId="0" applyNumberFormat="1" applyFont="1" applyFill="1" applyBorder="1" applyAlignment="1">
      <alignment horizontal="center"/>
    </xf>
    <xf numFmtId="164" fontId="9" fillId="0" borderId="0" xfId="0" applyNumberFormat="1" applyFont="1" applyFill="1" applyBorder="1" applyAlignment="1">
      <alignment horizontal="center"/>
    </xf>
    <xf numFmtId="164" fontId="9" fillId="0" borderId="31" xfId="0" applyNumberFormat="1" applyFont="1" applyFill="1" applyBorder="1" applyAlignment="1">
      <alignment horizontal="center"/>
    </xf>
    <xf numFmtId="164" fontId="9" fillId="0" borderId="32" xfId="0" applyNumberFormat="1" applyFont="1" applyFill="1" applyBorder="1" applyAlignment="1">
      <alignment horizontal="center" vertical="center" wrapText="1"/>
    </xf>
    <xf numFmtId="164" fontId="9" fillId="0" borderId="33" xfId="0" applyNumberFormat="1" applyFont="1" applyFill="1" applyBorder="1" applyAlignment="1">
      <alignment horizontal="center" vertical="center" wrapText="1"/>
    </xf>
    <xf numFmtId="0" fontId="9" fillId="0" borderId="34" xfId="0" applyFont="1" applyFill="1" applyBorder="1" applyAlignment="1">
      <alignment horizontal="left" vertical="center" wrapText="1"/>
    </xf>
    <xf numFmtId="164" fontId="9" fillId="0" borderId="35" xfId="0" applyNumberFormat="1" applyFont="1" applyFill="1" applyBorder="1" applyAlignment="1">
      <alignment horizontal="center"/>
    </xf>
    <xf numFmtId="164" fontId="9" fillId="0" borderId="9" xfId="0" applyNumberFormat="1" applyFont="1" applyFill="1" applyBorder="1" applyAlignment="1">
      <alignment horizontal="center" vertical="center" wrapText="1"/>
    </xf>
    <xf numFmtId="164" fontId="9" fillId="0" borderId="1" xfId="0" applyNumberFormat="1" applyFont="1" applyFill="1" applyBorder="1" applyAlignment="1">
      <alignment horizontal="center" vertical="center" wrapText="1"/>
    </xf>
    <xf numFmtId="0" fontId="9" fillId="0" borderId="36" xfId="0" applyFont="1" applyFill="1" applyBorder="1" applyAlignment="1">
      <alignment horizontal="left" vertical="center" wrapText="1"/>
    </xf>
    <xf numFmtId="164" fontId="9" fillId="0" borderId="37" xfId="0" applyNumberFormat="1" applyFont="1" applyFill="1" applyBorder="1" applyAlignment="1">
      <alignment horizontal="center"/>
    </xf>
    <xf numFmtId="164" fontId="9" fillId="0" borderId="38" xfId="0" applyNumberFormat="1" applyFont="1" applyFill="1" applyBorder="1" applyAlignment="1">
      <alignment horizontal="center" vertical="center" wrapText="1"/>
    </xf>
    <xf numFmtId="164" fontId="9" fillId="0" borderId="39" xfId="0" applyNumberFormat="1" applyFont="1" applyFill="1" applyBorder="1" applyAlignment="1">
      <alignment horizontal="center" vertical="center" wrapText="1"/>
    </xf>
    <xf numFmtId="0" fontId="9" fillId="0" borderId="40" xfId="0" applyFont="1" applyFill="1" applyBorder="1" applyAlignment="1">
      <alignment horizontal="left" vertical="center" wrapText="1"/>
    </xf>
    <xf numFmtId="9" fontId="18" fillId="0" borderId="33" xfId="2" applyFont="1" applyFill="1" applyBorder="1" applyAlignment="1">
      <alignment horizontal="center"/>
    </xf>
    <xf numFmtId="9" fontId="18" fillId="0" borderId="41" xfId="2" applyFont="1" applyFill="1" applyBorder="1" applyAlignment="1">
      <alignment horizontal="center"/>
    </xf>
    <xf numFmtId="9" fontId="18" fillId="0" borderId="1" xfId="2" applyFont="1" applyFill="1" applyBorder="1" applyAlignment="1">
      <alignment horizontal="center"/>
    </xf>
    <xf numFmtId="9" fontId="18" fillId="0" borderId="42" xfId="2" applyFont="1" applyFill="1" applyBorder="1" applyAlignment="1">
      <alignment horizontal="center"/>
    </xf>
    <xf numFmtId="9" fontId="18" fillId="0" borderId="39" xfId="2" applyFont="1" applyFill="1" applyBorder="1" applyAlignment="1">
      <alignment horizontal="center"/>
    </xf>
    <xf numFmtId="9" fontId="18" fillId="0" borderId="43" xfId="2" applyFont="1" applyFill="1" applyBorder="1" applyAlignment="1">
      <alignment horizontal="center"/>
    </xf>
    <xf numFmtId="1" fontId="9" fillId="0" borderId="20" xfId="0" applyNumberFormat="1" applyFont="1" applyFill="1" applyBorder="1" applyAlignment="1">
      <alignment horizontal="left" vertical="center"/>
    </xf>
    <xf numFmtId="1" fontId="9" fillId="0" borderId="20" xfId="0" applyNumberFormat="1" applyFont="1" applyFill="1" applyBorder="1" applyAlignment="1">
      <alignment horizontal="right" vertical="center"/>
    </xf>
    <xf numFmtId="0" fontId="9" fillId="0" borderId="20" xfId="0" applyFont="1" applyFill="1" applyBorder="1" applyAlignment="1">
      <alignment horizontal="center" vertical="center"/>
    </xf>
    <xf numFmtId="0" fontId="9" fillId="0" borderId="20" xfId="0" applyFont="1" applyFill="1" applyBorder="1" applyAlignment="1">
      <alignment horizontal="left"/>
    </xf>
    <xf numFmtId="164" fontId="9" fillId="0" borderId="37" xfId="0" applyNumberFormat="1" applyFont="1" applyFill="1" applyBorder="1" applyAlignment="1">
      <alignment horizontal="center" vertical="center" wrapText="1"/>
    </xf>
    <xf numFmtId="0" fontId="9" fillId="0" borderId="40" xfId="0" applyFont="1" applyFill="1" applyBorder="1" applyAlignment="1">
      <alignment horizontal="left"/>
    </xf>
    <xf numFmtId="164" fontId="9" fillId="0" borderId="31" xfId="0" applyNumberFormat="1" applyFont="1" applyFill="1" applyBorder="1" applyAlignment="1">
      <alignment horizontal="center" vertical="center" wrapText="1"/>
    </xf>
    <xf numFmtId="164" fontId="9" fillId="0" borderId="35" xfId="0" applyNumberFormat="1" applyFont="1" applyFill="1" applyBorder="1" applyAlignment="1">
      <alignment horizontal="center" vertical="center" wrapText="1"/>
    </xf>
    <xf numFmtId="164" fontId="9" fillId="0" borderId="44" xfId="0" applyNumberFormat="1" applyFont="1" applyFill="1" applyBorder="1" applyAlignment="1">
      <alignment horizontal="center" vertical="center" wrapText="1"/>
    </xf>
    <xf numFmtId="164" fontId="9" fillId="0" borderId="45" xfId="0" applyNumberFormat="1" applyFont="1" applyFill="1" applyBorder="1" applyAlignment="1">
      <alignment horizontal="center" vertical="center" wrapText="1"/>
    </xf>
    <xf numFmtId="164" fontId="9" fillId="0" borderId="46" xfId="0" applyNumberFormat="1" applyFont="1" applyFill="1" applyBorder="1" applyAlignment="1">
      <alignment horizontal="center" vertical="center" wrapText="1"/>
    </xf>
    <xf numFmtId="0" fontId="9" fillId="0" borderId="48" xfId="0" applyFont="1" applyFill="1" applyBorder="1" applyAlignment="1">
      <alignment horizontal="left"/>
    </xf>
    <xf numFmtId="164" fontId="9" fillId="0" borderId="25" xfId="0" applyNumberFormat="1" applyFont="1" applyFill="1" applyBorder="1" applyAlignment="1">
      <alignment horizontal="center" vertical="center"/>
    </xf>
    <xf numFmtId="164" fontId="9" fillId="0" borderId="25" xfId="0" applyNumberFormat="1" applyFont="1" applyFill="1" applyBorder="1" applyAlignment="1">
      <alignment horizontal="left" vertical="center"/>
    </xf>
    <xf numFmtId="164" fontId="9" fillId="0" borderId="25" xfId="0" applyNumberFormat="1" applyFont="1" applyFill="1" applyBorder="1" applyAlignment="1">
      <alignment horizontal="right" vertical="center"/>
    </xf>
    <xf numFmtId="0" fontId="9" fillId="0" borderId="25" xfId="0" applyFont="1" applyFill="1" applyBorder="1" applyAlignment="1">
      <alignment horizontal="center" vertical="center"/>
    </xf>
    <xf numFmtId="0" fontId="9" fillId="0" borderId="25" xfId="0" applyFont="1" applyFill="1" applyBorder="1" applyAlignment="1">
      <alignment horizontal="left"/>
    </xf>
    <xf numFmtId="0" fontId="8" fillId="0" borderId="24" xfId="0" applyFont="1" applyFill="1" applyBorder="1" applyAlignment="1">
      <alignment horizontal="left" vertical="center" wrapText="1"/>
    </xf>
    <xf numFmtId="0" fontId="9" fillId="0" borderId="44" xfId="0" applyFont="1" applyFill="1" applyBorder="1" applyAlignment="1">
      <alignment horizontal="center" vertical="center" wrapText="1"/>
    </xf>
    <xf numFmtId="0" fontId="9" fillId="0" borderId="46" xfId="0" applyFont="1" applyFill="1" applyBorder="1" applyAlignment="1">
      <alignment horizontal="center" vertical="center" wrapText="1"/>
    </xf>
    <xf numFmtId="0" fontId="9" fillId="0" borderId="47" xfId="0" applyFont="1" applyFill="1" applyBorder="1" applyAlignment="1">
      <alignment horizontal="center" vertical="center" wrapText="1"/>
    </xf>
    <xf numFmtId="0" fontId="8" fillId="0" borderId="50" xfId="0" applyFont="1" applyFill="1" applyBorder="1" applyAlignment="1">
      <alignment horizontal="left" vertical="center" wrapText="1"/>
    </xf>
    <xf numFmtId="1" fontId="0" fillId="0" borderId="0" xfId="0" applyNumberFormat="1" applyFill="1" applyAlignment="1">
      <alignment horizontal="center" vertical="center" wrapText="1"/>
    </xf>
    <xf numFmtId="164" fontId="0" fillId="0" borderId="0" xfId="0" applyNumberFormat="1" applyFill="1" applyAlignment="1">
      <alignment horizontal="center" vertical="center" wrapText="1"/>
    </xf>
    <xf numFmtId="2" fontId="0" fillId="0" borderId="1" xfId="0" applyNumberFormat="1" applyFill="1" applyBorder="1" applyAlignment="1">
      <alignment horizontal="center" vertical="center" wrapText="1"/>
    </xf>
    <xf numFmtId="164" fontId="11" fillId="0" borderId="0" xfId="0" applyNumberFormat="1" applyFont="1" applyFill="1" applyBorder="1" applyAlignment="1">
      <alignment horizontal="left" vertical="center"/>
    </xf>
    <xf numFmtId="0" fontId="9" fillId="5" borderId="0" xfId="0" applyFont="1" applyFill="1" applyBorder="1" applyAlignment="1">
      <alignment vertical="top"/>
    </xf>
    <xf numFmtId="9" fontId="16" fillId="5" borderId="25" xfId="2" applyFont="1" applyFill="1" applyBorder="1" applyAlignment="1">
      <alignment horizontal="center"/>
    </xf>
    <xf numFmtId="164" fontId="12" fillId="5" borderId="25" xfId="0" applyNumberFormat="1" applyFont="1" applyFill="1" applyBorder="1" applyAlignment="1">
      <alignment horizontal="center"/>
    </xf>
    <xf numFmtId="0" fontId="9" fillId="0" borderId="1" xfId="0" applyFont="1" applyFill="1" applyBorder="1" applyAlignment="1">
      <alignment horizontal="center" vertical="center"/>
    </xf>
    <xf numFmtId="164" fontId="0" fillId="0" borderId="1" xfId="0" applyNumberFormat="1" applyBorder="1" applyAlignment="1">
      <alignment horizontal="center" vertical="center" wrapText="1"/>
    </xf>
    <xf numFmtId="1" fontId="6" fillId="0" borderId="1" xfId="0" applyNumberFormat="1" applyFont="1" applyBorder="1" applyAlignment="1">
      <alignment horizontal="center" vertical="center" wrapText="1"/>
    </xf>
    <xf numFmtId="164" fontId="5" fillId="0" borderId="1"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164" fontId="5" fillId="0" borderId="1" xfId="2" applyNumberFormat="1" applyFont="1" applyFill="1" applyBorder="1" applyAlignment="1">
      <alignment horizontal="center" vertical="center" wrapText="1"/>
    </xf>
    <xf numFmtId="0" fontId="19" fillId="6" borderId="0" xfId="0" applyFont="1" applyFill="1"/>
    <xf numFmtId="49" fontId="20" fillId="7" borderId="0" xfId="0" applyNumberFormat="1" applyFont="1" applyFill="1" applyAlignment="1">
      <alignment horizontal="right" vertical="top"/>
    </xf>
    <xf numFmtId="49" fontId="21" fillId="7" borderId="0" xfId="0" applyNumberFormat="1" applyFont="1" applyFill="1" applyAlignment="1">
      <alignment horizontal="right" vertical="top"/>
    </xf>
    <xf numFmtId="49" fontId="21" fillId="6" borderId="0" xfId="0" applyNumberFormat="1" applyFont="1" applyFill="1" applyAlignment="1">
      <alignment horizontal="right" vertical="top"/>
    </xf>
    <xf numFmtId="0" fontId="22" fillId="7" borderId="0" xfId="0" applyFont="1" applyFill="1" applyAlignment="1">
      <alignment vertical="top"/>
    </xf>
    <xf numFmtId="0" fontId="22" fillId="6" borderId="0" xfId="0" applyFont="1" applyFill="1" applyAlignment="1">
      <alignment vertical="top"/>
    </xf>
    <xf numFmtId="49" fontId="5" fillId="0" borderId="1" xfId="0" applyNumberFormat="1" applyFont="1" applyFill="1" applyBorder="1" applyAlignment="1">
      <alignment horizontal="left" vertical="center"/>
    </xf>
    <xf numFmtId="1" fontId="0" fillId="0" borderId="1" xfId="0" applyNumberFormat="1" applyFont="1" applyBorder="1" applyAlignment="1">
      <alignment horizontal="left" vertical="center" wrapText="1"/>
    </xf>
    <xf numFmtId="164" fontId="0" fillId="0" borderId="1" xfId="2" applyNumberFormat="1" applyFont="1" applyBorder="1" applyAlignment="1">
      <alignment horizontal="center" vertical="center" wrapText="1"/>
    </xf>
    <xf numFmtId="0" fontId="9" fillId="0" borderId="1" xfId="0" applyFont="1" applyFill="1" applyBorder="1" applyAlignment="1">
      <alignment horizontal="center"/>
    </xf>
    <xf numFmtId="0" fontId="23" fillId="0" borderId="1" xfId="0" applyFont="1" applyFill="1" applyBorder="1" applyAlignment="1">
      <alignment horizontal="center"/>
    </xf>
    <xf numFmtId="1" fontId="23" fillId="0" borderId="1" xfId="0" applyNumberFormat="1" applyFont="1" applyFill="1" applyBorder="1" applyAlignment="1">
      <alignment horizontal="center"/>
    </xf>
    <xf numFmtId="164" fontId="8" fillId="2" borderId="9" xfId="0" applyNumberFormat="1" applyFont="1" applyFill="1" applyBorder="1" applyAlignment="1">
      <alignment horizontal="center"/>
    </xf>
    <xf numFmtId="164" fontId="23" fillId="2" borderId="10" xfId="0" applyNumberFormat="1" applyFont="1" applyFill="1" applyBorder="1" applyAlignment="1">
      <alignment horizontal="center"/>
    </xf>
    <xf numFmtId="164" fontId="8" fillId="0" borderId="1" xfId="0" applyNumberFormat="1" applyFont="1" applyFill="1" applyBorder="1" applyAlignment="1">
      <alignment horizontal="center"/>
    </xf>
    <xf numFmtId="164" fontId="23" fillId="0" borderId="1" xfId="0" applyNumberFormat="1" applyFont="1" applyFill="1" applyBorder="1" applyAlignment="1">
      <alignment horizontal="center"/>
    </xf>
    <xf numFmtId="9" fontId="24" fillId="5" borderId="25" xfId="2" applyFont="1" applyFill="1" applyBorder="1" applyAlignment="1">
      <alignment horizontal="center"/>
    </xf>
    <xf numFmtId="164" fontId="23" fillId="5" borderId="25" xfId="0" applyNumberFormat="1" applyFont="1" applyFill="1" applyBorder="1" applyAlignment="1">
      <alignment horizontal="center"/>
    </xf>
    <xf numFmtId="0" fontId="8" fillId="0" borderId="1" xfId="0" applyFont="1" applyFill="1" applyBorder="1" applyAlignment="1">
      <alignment horizontal="center"/>
    </xf>
    <xf numFmtId="0" fontId="9" fillId="0" borderId="1" xfId="0" applyFont="1" applyFill="1" applyBorder="1" applyAlignment="1">
      <alignment horizontal="center"/>
    </xf>
    <xf numFmtId="1" fontId="8" fillId="0" borderId="1" xfId="0" applyNumberFormat="1" applyFont="1" applyFill="1" applyBorder="1" applyAlignment="1">
      <alignment horizontal="center"/>
    </xf>
    <xf numFmtId="0" fontId="8" fillId="0" borderId="25" xfId="0" applyFont="1" applyFill="1" applyBorder="1" applyAlignment="1"/>
    <xf numFmtId="1" fontId="8" fillId="0" borderId="0" xfId="0" quotePrefix="1" applyNumberFormat="1" applyFont="1" applyFill="1" applyBorder="1" applyAlignment="1"/>
    <xf numFmtId="1" fontId="8" fillId="0" borderId="0" xfId="0" applyNumberFormat="1" applyFont="1" applyFill="1" applyBorder="1" applyAlignment="1"/>
    <xf numFmtId="0" fontId="12" fillId="0" borderId="0" xfId="0" applyFont="1" applyFill="1" applyBorder="1" applyAlignment="1">
      <alignment horizontal="center"/>
    </xf>
    <xf numFmtId="1" fontId="9" fillId="0" borderId="0" xfId="0" applyNumberFormat="1" applyFont="1" applyFill="1" applyBorder="1" applyAlignment="1">
      <alignment horizontal="center"/>
    </xf>
    <xf numFmtId="1" fontId="12" fillId="0" borderId="0" xfId="0" applyNumberFormat="1" applyFont="1" applyFill="1" applyBorder="1" applyAlignment="1">
      <alignment horizontal="center"/>
    </xf>
    <xf numFmtId="164" fontId="12" fillId="0" borderId="0" xfId="0" applyNumberFormat="1" applyFont="1" applyFill="1" applyBorder="1" applyAlignment="1">
      <alignment horizontal="center"/>
    </xf>
    <xf numFmtId="9" fontId="16" fillId="0" borderId="0" xfId="2" applyFont="1" applyFill="1" applyBorder="1" applyAlignment="1">
      <alignment horizontal="center"/>
    </xf>
    <xf numFmtId="0" fontId="9" fillId="0" borderId="0" xfId="0" applyFont="1" applyFill="1" applyBorder="1" applyAlignment="1"/>
    <xf numFmtId="0" fontId="17" fillId="3" borderId="22"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9" fillId="0" borderId="1" xfId="0" applyFont="1" applyFill="1" applyBorder="1" applyAlignment="1">
      <alignment horizontal="center"/>
    </xf>
    <xf numFmtId="9" fontId="9" fillId="0" borderId="1" xfId="2" applyFont="1" applyFill="1" applyBorder="1" applyAlignment="1">
      <alignment horizontal="center" vertical="center"/>
    </xf>
    <xf numFmtId="0" fontId="8" fillId="0" borderId="1" xfId="0" applyFont="1" applyFill="1" applyBorder="1" applyAlignment="1">
      <alignment horizontal="center"/>
    </xf>
    <xf numFmtId="1" fontId="8" fillId="0" borderId="1" xfId="0" quotePrefix="1" applyNumberFormat="1" applyFont="1" applyFill="1" applyBorder="1" applyAlignment="1">
      <alignment horizontal="center"/>
    </xf>
    <xf numFmtId="1" fontId="8" fillId="0" borderId="1" xfId="0" applyNumberFormat="1" applyFont="1" applyFill="1" applyBorder="1" applyAlignment="1">
      <alignment horizontal="center"/>
    </xf>
    <xf numFmtId="0" fontId="8" fillId="0" borderId="2"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26" xfId="0" applyFont="1" applyFill="1" applyBorder="1" applyAlignment="1">
      <alignment horizontal="left" vertical="center"/>
    </xf>
    <xf numFmtId="0" fontId="8" fillId="0" borderId="4" xfId="0" applyFont="1" applyFill="1" applyBorder="1" applyAlignment="1">
      <alignment horizontal="left" vertical="center"/>
    </xf>
    <xf numFmtId="0" fontId="8" fillId="0" borderId="27" xfId="0" applyFont="1" applyFill="1" applyBorder="1" applyAlignment="1">
      <alignment horizontal="center" vertical="center"/>
    </xf>
    <xf numFmtId="0" fontId="8" fillId="0" borderId="26"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9" xfId="0" applyFont="1" applyFill="1" applyBorder="1" applyAlignment="1">
      <alignment horizontal="center" vertical="center"/>
    </xf>
  </cellXfs>
  <cellStyles count="3">
    <cellStyle name="Hiperłącze" xfId="1" builtinId="8"/>
    <cellStyle name="Normalny" xfId="0" builtinId="0"/>
    <cellStyle name="Procentowy" xfId="2" builtinId="5"/>
  </cellStyles>
  <dxfs count="0"/>
  <tableStyles count="0" defaultTableStyle="TableStyleMedium9" defaultPivotStyle="PivotStyleLight16"/>
  <colors>
    <mruColors>
      <color rgb="FFC0C0C0"/>
      <color rgb="FF777777"/>
      <color rgb="FFFFFFFF"/>
      <color rgb="FF99CCFF"/>
      <color rgb="FF3366FF"/>
      <color rgb="FFFFFF66"/>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Hypsibioidea%20&amp;%20Isohypsibioidea%20ver.%20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C11"/>
  <sheetViews>
    <sheetView tabSelected="1" workbookViewId="0">
      <selection activeCell="B2" sqref="B2:C2"/>
    </sheetView>
  </sheetViews>
  <sheetFormatPr defaultRowHeight="12.75" x14ac:dyDescent="0.2"/>
  <cols>
    <col min="1" max="1" width="3" customWidth="1"/>
    <col min="2" max="2" width="3.7109375" style="37" customWidth="1"/>
    <col min="3" max="3" width="116.5703125" bestFit="1" customWidth="1"/>
  </cols>
  <sheetData>
    <row r="1" spans="2:3" ht="13.5" thickBot="1" x14ac:dyDescent="0.25"/>
    <row r="2" spans="2:3" ht="19.5" thickBot="1" x14ac:dyDescent="0.25">
      <c r="B2" s="176" t="s">
        <v>35</v>
      </c>
      <c r="C2" s="177"/>
    </row>
    <row r="3" spans="2:3" ht="15.75" x14ac:dyDescent="0.2">
      <c r="B3" s="38">
        <v>1</v>
      </c>
      <c r="C3" s="39" t="s">
        <v>80</v>
      </c>
    </row>
    <row r="4" spans="2:3" ht="63" x14ac:dyDescent="0.2">
      <c r="B4" s="40">
        <v>2</v>
      </c>
      <c r="C4" s="41" t="s">
        <v>55</v>
      </c>
    </row>
    <row r="5" spans="2:3" ht="47.25" x14ac:dyDescent="0.2">
      <c r="B5" s="38">
        <v>3</v>
      </c>
      <c r="C5" s="41" t="s">
        <v>95</v>
      </c>
    </row>
    <row r="6" spans="2:3" ht="47.25" x14ac:dyDescent="0.2">
      <c r="B6" s="40">
        <v>4</v>
      </c>
      <c r="C6" s="41" t="s">
        <v>36</v>
      </c>
    </row>
    <row r="7" spans="2:3" ht="31.5" x14ac:dyDescent="0.2">
      <c r="B7" s="38">
        <v>5</v>
      </c>
      <c r="C7" s="41" t="s">
        <v>37</v>
      </c>
    </row>
    <row r="8" spans="2:3" ht="31.5" x14ac:dyDescent="0.2">
      <c r="B8" s="40">
        <v>6</v>
      </c>
      <c r="C8" s="41" t="s">
        <v>56</v>
      </c>
    </row>
    <row r="9" spans="2:3" ht="31.5" x14ac:dyDescent="0.2">
      <c r="B9" s="38">
        <v>7</v>
      </c>
      <c r="C9" s="42" t="s">
        <v>38</v>
      </c>
    </row>
    <row r="10" spans="2:3" ht="63" x14ac:dyDescent="0.2">
      <c r="B10" s="43">
        <v>8</v>
      </c>
      <c r="C10" s="44" t="s">
        <v>81</v>
      </c>
    </row>
    <row r="11" spans="2:3" ht="16.5" thickBot="1" x14ac:dyDescent="0.25">
      <c r="B11" s="45">
        <v>9</v>
      </c>
      <c r="C11" s="46" t="s">
        <v>39</v>
      </c>
    </row>
  </sheetData>
  <mergeCells count="1">
    <mergeCell ref="B2:C2"/>
  </mergeCells>
  <hyperlinks>
    <hyperlink ref="C11" r:id="rId1" xr:uid="{00000000-0004-0000-0000-000000000000}"/>
  </hyperlinks>
  <pageMargins left="0.7" right="0.7" top="0.75" bottom="0.75" header="0.3" footer="0.3"/>
  <pageSetup paperSize="9"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66"/>
  </sheetPr>
  <dimension ref="B2:D7"/>
  <sheetViews>
    <sheetView zoomScale="205" zoomScaleNormal="205" workbookViewId="0">
      <selection activeCell="D2" sqref="D2"/>
    </sheetView>
  </sheetViews>
  <sheetFormatPr defaultColWidth="8.85546875" defaultRowHeight="20.25" x14ac:dyDescent="0.3"/>
  <cols>
    <col min="1" max="1" width="3.7109375" style="146" customWidth="1"/>
    <col min="2" max="2" width="20.42578125" style="146" bestFit="1" customWidth="1"/>
    <col min="3" max="3" width="3.7109375" style="146" customWidth="1"/>
    <col min="4" max="4" width="55.85546875" style="146" customWidth="1"/>
    <col min="5" max="16384" width="8.85546875" style="146"/>
  </cols>
  <sheetData>
    <row r="2" spans="2:4" x14ac:dyDescent="0.3">
      <c r="B2" s="150" t="s">
        <v>57</v>
      </c>
      <c r="D2" s="147" t="s">
        <v>161</v>
      </c>
    </row>
    <row r="3" spans="2:4" x14ac:dyDescent="0.3">
      <c r="B3" s="150" t="s">
        <v>58</v>
      </c>
      <c r="D3" s="148" t="s">
        <v>96</v>
      </c>
    </row>
    <row r="4" spans="2:4" x14ac:dyDescent="0.3">
      <c r="B4" s="150" t="s">
        <v>94</v>
      </c>
      <c r="D4" s="148" t="s">
        <v>97</v>
      </c>
    </row>
    <row r="5" spans="2:4" x14ac:dyDescent="0.3">
      <c r="B5" s="151"/>
      <c r="D5" s="149"/>
    </row>
    <row r="6" spans="2:4" x14ac:dyDescent="0.3">
      <c r="B6" s="150" t="s">
        <v>92</v>
      </c>
      <c r="D6" s="148" t="s">
        <v>98</v>
      </c>
    </row>
    <row r="7" spans="2:4" x14ac:dyDescent="0.3">
      <c r="B7" s="150" t="s">
        <v>93</v>
      </c>
      <c r="D7" s="148" t="s">
        <v>99</v>
      </c>
    </row>
  </sheetData>
  <pageMargins left="0.7" right="0.7" top="0.75" bottom="0.75" header="0.3" footer="0.3"/>
  <pageSetup paperSize="9"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CC00"/>
  </sheetPr>
  <dimension ref="A1:BX98"/>
  <sheetViews>
    <sheetView zoomScaleNormal="100" workbookViewId="0">
      <pane xSplit="1" ySplit="2" topLeftCell="B3" activePane="bottomRight" state="frozen"/>
      <selection pane="topRight" activeCell="B1" sqref="B1"/>
      <selection pane="bottomLeft" activeCell="A3" sqref="A3"/>
      <selection pane="bottomRight" activeCell="B1" sqref="B1:C1"/>
    </sheetView>
  </sheetViews>
  <sheetFormatPr defaultColWidth="9.140625" defaultRowHeight="12.75" x14ac:dyDescent="0.2"/>
  <cols>
    <col min="1" max="1" width="32.140625" style="2" bestFit="1" customWidth="1"/>
    <col min="2" max="61" width="6.7109375" style="2" customWidth="1"/>
    <col min="62" max="62" width="2.85546875" style="2" customWidth="1"/>
    <col min="63" max="63" width="35.5703125" style="2" bestFit="1" customWidth="1"/>
    <col min="64" max="64" width="3.42578125" style="2" bestFit="1" customWidth="1"/>
    <col min="65" max="65" width="6.140625" style="2" customWidth="1"/>
    <col min="66" max="66" width="2.42578125" style="2" customWidth="1"/>
    <col min="67" max="67" width="6.140625" style="2" customWidth="1"/>
    <col min="68" max="68" width="7.5703125" style="2" bestFit="1" customWidth="1"/>
    <col min="69" max="69" width="2.42578125" style="2" customWidth="1"/>
    <col min="70" max="70" width="7.5703125" style="2" bestFit="1" customWidth="1"/>
    <col min="71" max="71" width="7.7109375" style="2" bestFit="1" customWidth="1"/>
    <col min="72" max="72" width="7.5703125" style="2" bestFit="1" customWidth="1"/>
    <col min="73" max="73" width="7.7109375" style="2" bestFit="1" customWidth="1"/>
    <col min="74" max="74" width="7.42578125" style="2" bestFit="1" customWidth="1"/>
    <col min="75" max="75" width="5.85546875" style="2" bestFit="1" customWidth="1"/>
    <col min="76" max="76" width="7.5703125" style="2" bestFit="1" customWidth="1"/>
    <col min="77" max="16384" width="9.140625" style="2"/>
  </cols>
  <sheetData>
    <row r="1" spans="1:76" ht="13.5" customHeight="1" x14ac:dyDescent="0.2">
      <c r="A1" s="1" t="s">
        <v>9</v>
      </c>
      <c r="B1" s="181" t="s">
        <v>145</v>
      </c>
      <c r="C1" s="182"/>
      <c r="D1" s="181" t="s">
        <v>130</v>
      </c>
      <c r="E1" s="182"/>
      <c r="F1" s="181" t="s">
        <v>132</v>
      </c>
      <c r="G1" s="182"/>
      <c r="H1" s="181" t="s">
        <v>133</v>
      </c>
      <c r="I1" s="182"/>
      <c r="J1" s="181" t="s">
        <v>134</v>
      </c>
      <c r="K1" s="182"/>
      <c r="L1" s="181" t="s">
        <v>135</v>
      </c>
      <c r="M1" s="182"/>
      <c r="N1" s="181" t="s">
        <v>136</v>
      </c>
      <c r="O1" s="182"/>
      <c r="P1" s="181" t="s">
        <v>137</v>
      </c>
      <c r="Q1" s="182"/>
      <c r="R1" s="181" t="s">
        <v>138</v>
      </c>
      <c r="S1" s="182"/>
      <c r="T1" s="181" t="s">
        <v>139</v>
      </c>
      <c r="U1" s="182"/>
      <c r="V1" s="181" t="s">
        <v>140</v>
      </c>
      <c r="W1" s="182"/>
      <c r="X1" s="181" t="s">
        <v>141</v>
      </c>
      <c r="Y1" s="182"/>
      <c r="Z1" s="181" t="s">
        <v>142</v>
      </c>
      <c r="AA1" s="182"/>
      <c r="AB1" s="181" t="s">
        <v>143</v>
      </c>
      <c r="AC1" s="182"/>
      <c r="AD1" s="181" t="s">
        <v>144</v>
      </c>
      <c r="AE1" s="182"/>
      <c r="AF1" s="181" t="s">
        <v>160</v>
      </c>
      <c r="AG1" s="182"/>
      <c r="AH1" s="181" t="s">
        <v>146</v>
      </c>
      <c r="AI1" s="182"/>
      <c r="AJ1" s="181" t="s">
        <v>147</v>
      </c>
      <c r="AK1" s="182"/>
      <c r="AL1" s="181" t="s">
        <v>148</v>
      </c>
      <c r="AM1" s="182"/>
      <c r="AN1" s="181" t="s">
        <v>149</v>
      </c>
      <c r="AO1" s="182"/>
      <c r="AP1" s="181" t="s">
        <v>150</v>
      </c>
      <c r="AQ1" s="182"/>
      <c r="AR1" s="181" t="s">
        <v>151</v>
      </c>
      <c r="AS1" s="182"/>
      <c r="AT1" s="181" t="s">
        <v>152</v>
      </c>
      <c r="AU1" s="182"/>
      <c r="AV1" s="181" t="s">
        <v>153</v>
      </c>
      <c r="AW1" s="182"/>
      <c r="AX1" s="181" t="s">
        <v>154</v>
      </c>
      <c r="AY1" s="182"/>
      <c r="AZ1" s="181" t="s">
        <v>155</v>
      </c>
      <c r="BA1" s="182"/>
      <c r="BB1" s="181" t="s">
        <v>156</v>
      </c>
      <c r="BC1" s="182"/>
      <c r="BD1" s="181" t="s">
        <v>157</v>
      </c>
      <c r="BE1" s="182"/>
      <c r="BF1" s="181" t="s">
        <v>158</v>
      </c>
      <c r="BG1" s="182"/>
      <c r="BH1" s="181" t="s">
        <v>159</v>
      </c>
      <c r="BI1" s="182"/>
      <c r="BK1" s="185" t="s">
        <v>7</v>
      </c>
      <c r="BL1" s="191" t="s">
        <v>2</v>
      </c>
      <c r="BM1" s="184" t="s">
        <v>8</v>
      </c>
      <c r="BN1" s="184"/>
      <c r="BO1" s="184"/>
      <c r="BP1" s="184"/>
      <c r="BQ1" s="184"/>
      <c r="BR1" s="187"/>
      <c r="BS1" s="184" t="s">
        <v>0</v>
      </c>
      <c r="BT1" s="187"/>
      <c r="BU1" s="184" t="s">
        <v>1</v>
      </c>
      <c r="BV1" s="188"/>
      <c r="BW1" s="184" t="s">
        <v>6</v>
      </c>
      <c r="BX1" s="184"/>
    </row>
    <row r="2" spans="1:76" x14ac:dyDescent="0.2">
      <c r="A2" s="3" t="s">
        <v>7</v>
      </c>
      <c r="B2" s="164" t="s">
        <v>5</v>
      </c>
      <c r="C2" s="156" t="s">
        <v>3</v>
      </c>
      <c r="D2" s="4" t="s">
        <v>5</v>
      </c>
      <c r="E2" s="19" t="s">
        <v>3</v>
      </c>
      <c r="F2" s="4" t="s">
        <v>5</v>
      </c>
      <c r="G2" s="19" t="s">
        <v>3</v>
      </c>
      <c r="H2" s="4" t="s">
        <v>5</v>
      </c>
      <c r="I2" s="19" t="s">
        <v>3</v>
      </c>
      <c r="J2" s="4" t="s">
        <v>5</v>
      </c>
      <c r="K2" s="19" t="s">
        <v>3</v>
      </c>
      <c r="L2" s="4" t="s">
        <v>5</v>
      </c>
      <c r="M2" s="19" t="s">
        <v>3</v>
      </c>
      <c r="N2" s="4" t="s">
        <v>5</v>
      </c>
      <c r="O2" s="19" t="s">
        <v>3</v>
      </c>
      <c r="P2" s="4" t="s">
        <v>5</v>
      </c>
      <c r="Q2" s="19" t="s">
        <v>3</v>
      </c>
      <c r="R2" s="4" t="s">
        <v>5</v>
      </c>
      <c r="S2" s="19" t="s">
        <v>3</v>
      </c>
      <c r="T2" s="4" t="s">
        <v>5</v>
      </c>
      <c r="U2" s="19" t="s">
        <v>3</v>
      </c>
      <c r="V2" s="4" t="s">
        <v>5</v>
      </c>
      <c r="W2" s="19" t="s">
        <v>3</v>
      </c>
      <c r="X2" s="4" t="s">
        <v>5</v>
      </c>
      <c r="Y2" s="19" t="s">
        <v>3</v>
      </c>
      <c r="Z2" s="4" t="s">
        <v>5</v>
      </c>
      <c r="AA2" s="19" t="s">
        <v>3</v>
      </c>
      <c r="AB2" s="4" t="s">
        <v>5</v>
      </c>
      <c r="AC2" s="19" t="s">
        <v>3</v>
      </c>
      <c r="AD2" s="4" t="s">
        <v>5</v>
      </c>
      <c r="AE2" s="19" t="s">
        <v>3</v>
      </c>
      <c r="AF2" s="165" t="s">
        <v>5</v>
      </c>
      <c r="AG2" s="19" t="s">
        <v>3</v>
      </c>
      <c r="AH2" s="4" t="s">
        <v>5</v>
      </c>
      <c r="AI2" s="19" t="s">
        <v>3</v>
      </c>
      <c r="AJ2" s="4" t="s">
        <v>5</v>
      </c>
      <c r="AK2" s="19" t="s">
        <v>3</v>
      </c>
      <c r="AL2" s="4" t="s">
        <v>5</v>
      </c>
      <c r="AM2" s="19" t="s">
        <v>3</v>
      </c>
      <c r="AN2" s="4" t="s">
        <v>5</v>
      </c>
      <c r="AO2" s="19" t="s">
        <v>3</v>
      </c>
      <c r="AP2" s="4" t="s">
        <v>5</v>
      </c>
      <c r="AQ2" s="19" t="s">
        <v>3</v>
      </c>
      <c r="AR2" s="4" t="s">
        <v>5</v>
      </c>
      <c r="AS2" s="19" t="s">
        <v>3</v>
      </c>
      <c r="AT2" s="4" t="s">
        <v>5</v>
      </c>
      <c r="AU2" s="19" t="s">
        <v>3</v>
      </c>
      <c r="AV2" s="4" t="s">
        <v>5</v>
      </c>
      <c r="AW2" s="19" t="s">
        <v>3</v>
      </c>
      <c r="AX2" s="4" t="s">
        <v>5</v>
      </c>
      <c r="AY2" s="19" t="s">
        <v>3</v>
      </c>
      <c r="AZ2" s="4" t="s">
        <v>5</v>
      </c>
      <c r="BA2" s="19" t="s">
        <v>3</v>
      </c>
      <c r="BB2" s="4" t="s">
        <v>5</v>
      </c>
      <c r="BC2" s="19" t="s">
        <v>3</v>
      </c>
      <c r="BD2" s="4" t="s">
        <v>5</v>
      </c>
      <c r="BE2" s="19" t="s">
        <v>3</v>
      </c>
      <c r="BF2" s="4" t="s">
        <v>5</v>
      </c>
      <c r="BG2" s="19" t="s">
        <v>3</v>
      </c>
      <c r="BH2" s="4" t="s">
        <v>5</v>
      </c>
      <c r="BI2" s="19" t="s">
        <v>3</v>
      </c>
      <c r="BK2" s="186"/>
      <c r="BL2" s="192"/>
      <c r="BM2" s="183" t="s">
        <v>5</v>
      </c>
      <c r="BN2" s="183"/>
      <c r="BO2" s="183"/>
      <c r="BP2" s="189" t="s">
        <v>3</v>
      </c>
      <c r="BQ2" s="189"/>
      <c r="BR2" s="190"/>
      <c r="BS2" s="5" t="s">
        <v>5</v>
      </c>
      <c r="BT2" s="6" t="s">
        <v>3</v>
      </c>
      <c r="BU2" s="5" t="s">
        <v>5</v>
      </c>
      <c r="BV2" s="7" t="s">
        <v>3</v>
      </c>
      <c r="BW2" s="5" t="s">
        <v>5</v>
      </c>
      <c r="BX2" s="8" t="s">
        <v>3</v>
      </c>
    </row>
    <row r="3" spans="1:76" x14ac:dyDescent="0.2">
      <c r="A3" s="9" t="s">
        <v>10</v>
      </c>
      <c r="B3" s="166">
        <v>359</v>
      </c>
      <c r="C3" s="157">
        <f>IF(AND((B3&gt;0),(B$5&gt;0)),(B3/B$5*100),"")</f>
        <v>1087.878787878788</v>
      </c>
      <c r="D3" s="31">
        <v>365.6</v>
      </c>
      <c r="E3" s="32">
        <f>IF(AND((D3&gt;0),(D$5&gt;0)),(D3/D$5*100),"")</f>
        <v>1124.9230769230771</v>
      </c>
      <c r="F3" s="31">
        <v>324.8</v>
      </c>
      <c r="G3" s="32">
        <f>IF(AND((F3&gt;0),(F$5&gt;0)),(F3/F$5*100),"")</f>
        <v>955.29411764705878</v>
      </c>
      <c r="H3" s="31">
        <v>368.8</v>
      </c>
      <c r="I3" s="32">
        <f>IF(AND((H3&gt;0),(H$5&gt;0)),(H3/H$5*100),"")</f>
        <v>1072.0930232558142</v>
      </c>
      <c r="J3" s="31">
        <v>370.3</v>
      </c>
      <c r="K3" s="32">
        <f>IF(AND((J3&gt;0),(J$5&gt;0)),(J3/J$5*100),"")</f>
        <v>1095.562130177515</v>
      </c>
      <c r="L3" s="31">
        <v>367.4</v>
      </c>
      <c r="M3" s="32">
        <f>IF(AND((L3&gt;0),(L$5&gt;0)),(L3/L$5*100),"")</f>
        <v>1116.7173252279636</v>
      </c>
      <c r="N3" s="31">
        <v>347.6</v>
      </c>
      <c r="O3" s="32">
        <f>IF(AND((N3&gt;0),(N$5&gt;0)),(N3/N$5*100),"")</f>
        <v>995.98853868194851</v>
      </c>
      <c r="P3" s="31">
        <v>305.8</v>
      </c>
      <c r="Q3" s="32">
        <f>IF(AND((P3&gt;0),(P$5&gt;0)),(P3/P$5*100),"")</f>
        <v>902.06489675516218</v>
      </c>
      <c r="R3" s="31">
        <v>388.8</v>
      </c>
      <c r="S3" s="32">
        <f>IF(AND((R3&gt;0),(R$5&gt;0)),(R3/R$5*100),"")</f>
        <v>1034.0425531914893</v>
      </c>
      <c r="T3" s="31">
        <v>388</v>
      </c>
      <c r="U3" s="32">
        <f>IF(AND((T3&gt;0),(T$5&gt;0)),(T3/T$5*100),"")</f>
        <v>1080.7799442896935</v>
      </c>
      <c r="V3" s="31">
        <v>354</v>
      </c>
      <c r="W3" s="32">
        <f>IF(AND((V3&gt;0),(V$5&gt;0)),(V3/V$5*100),"")</f>
        <v>1056.7164179104477</v>
      </c>
      <c r="X3" s="31">
        <v>330</v>
      </c>
      <c r="Y3" s="32">
        <f>IF(AND((X3&gt;0),(X$5&gt;0)),(X3/X$5*100),"")</f>
        <v>1092.7152317880796</v>
      </c>
      <c r="Z3" s="31">
        <v>387</v>
      </c>
      <c r="AA3" s="32">
        <f>IF(AND((Z3&gt;0),(Z$5&gt;0)),(Z3/Z$5*100),"")</f>
        <v>1198.1424148606814</v>
      </c>
      <c r="AB3" s="31">
        <v>371</v>
      </c>
      <c r="AC3" s="32">
        <f>IF(AND((AB3&gt;0),(AB$5&gt;0)),(AB3/AB$5*100),"")</f>
        <v>1084.7953216374269</v>
      </c>
      <c r="AD3" s="31">
        <v>353</v>
      </c>
      <c r="AE3" s="32">
        <f>IF(AND((AD3&gt;0),(AD$5&gt;0)),(AD3/AD$5*100),"")</f>
        <v>1014.3678160919541</v>
      </c>
      <c r="AF3" s="31">
        <v>342</v>
      </c>
      <c r="AG3" s="32">
        <f>IF(AND((AF3&gt;0),(AF$5&gt;0)),(AF3/AF$5*100),"")</f>
        <v>1159.3220338983051</v>
      </c>
      <c r="AH3" s="31">
        <v>430</v>
      </c>
      <c r="AI3" s="32">
        <f>IF(AND((AH3&gt;0),(AH$5&gt;0)),(AH3/AH$5*100),"")</f>
        <v>1184.5730027548211</v>
      </c>
      <c r="AJ3" s="31">
        <v>391</v>
      </c>
      <c r="AK3" s="32">
        <f>IF(AND((AJ3&gt;0),(AJ$5&gt;0)),(AJ3/AJ$5*100),"")</f>
        <v>1153.3923303834808</v>
      </c>
      <c r="AL3" s="31">
        <v>398</v>
      </c>
      <c r="AM3" s="32">
        <f>IF(AND((AL3&gt;0),(AL$5&gt;0)),(AL3/AL$5*100),"")</f>
        <v>1202.4169184290029</v>
      </c>
      <c r="AN3" s="31">
        <v>431</v>
      </c>
      <c r="AO3" s="32">
        <f>IF(AND((AN3&gt;0),(AN$5&gt;0)),(AN3/AN$5*100),"")</f>
        <v>1187.32782369146</v>
      </c>
      <c r="AP3" s="31">
        <v>382</v>
      </c>
      <c r="AQ3" s="32">
        <f>IF(AND((AP3&gt;0),(AP$5&gt;0)),(AP3/AP$5*100),"")</f>
        <v>1091.4285714285716</v>
      </c>
      <c r="AR3" s="31">
        <v>400</v>
      </c>
      <c r="AS3" s="32">
        <f>IF(AND((AR3&gt;0),(AR$5&gt;0)),(AR3/AR$5*100),"")</f>
        <v>1120.4481792717086</v>
      </c>
      <c r="AT3" s="31">
        <v>410</v>
      </c>
      <c r="AU3" s="32">
        <f>IF(AND((AT3&gt;0),(AT$5&gt;0)),(AT3/AT$5*100),"")</f>
        <v>1205.8823529411764</v>
      </c>
      <c r="AV3" s="31">
        <v>392</v>
      </c>
      <c r="AW3" s="32">
        <f>IF(AND((AV3&gt;0),(AV$5&gt;0)),(AV3/AV$5*100),"")</f>
        <v>1110.4815864022664</v>
      </c>
      <c r="AX3" s="31">
        <v>329</v>
      </c>
      <c r="AY3" s="32">
        <f>IF(AND((AX3&gt;0),(AX$5&gt;0)),(AX3/AX$5*100),"")</f>
        <v>1041.1392405063291</v>
      </c>
      <c r="AZ3" s="31">
        <v>349</v>
      </c>
      <c r="BA3" s="32">
        <f>IF(AND((AZ3&gt;0),(AZ$5&gt;0)),(AZ3/AZ$5*100),"")</f>
        <v>1104.4303797468353</v>
      </c>
      <c r="BB3" s="31">
        <v>364</v>
      </c>
      <c r="BC3" s="32">
        <f>IF(AND((BB3&gt;0),(BB$5&gt;0)),(BB3/BB$5*100),"")</f>
        <v>1116.564417177914</v>
      </c>
      <c r="BD3" s="31">
        <v>344</v>
      </c>
      <c r="BE3" s="32">
        <f>IF(AND((BD3&gt;0),(BD$5&gt;0)),(BD3/BD$5*100),"")</f>
        <v>1029.9401197604791</v>
      </c>
      <c r="BF3" s="31">
        <v>356</v>
      </c>
      <c r="BG3" s="32">
        <f>IF(AND((BF3&gt;0),(BF$5&gt;0)),(BF3/BF$5*100),"")</f>
        <v>1059.5238095238094</v>
      </c>
      <c r="BH3" s="31">
        <v>354</v>
      </c>
      <c r="BI3" s="32">
        <f>IF(AND((BH3&gt;0),(BH$5&gt;0)),(BH3/BH$5*100),"")</f>
        <v>1138.2636655948552</v>
      </c>
      <c r="BK3" s="11" t="str">
        <f t="shared" ref="BK3:BK35" si="0">A3</f>
        <v>Body length</v>
      </c>
      <c r="BL3" s="33">
        <f>COUNT(B3,D3,F3,H3,J3,L3,N3,P3,R3,T3,V3,X3,Z3,AB3,AD3,AF3,AH3,AJ3,AL3,AN3,AP3,AR3,AT3,AV3,AX3,AZ3,BB3,BD3,BF3,BH3)</f>
        <v>30</v>
      </c>
      <c r="BM3" s="34">
        <f>IF(SUM(B3,D3,F3,H3,J3,L3,N3,P3,R3,T3,V3,X3,Z3,AB3,AD3,AF3,AH3,AJ3,AL3,AN3,AP3,AR3,AT3,AV3,AX3,AZ3,BB3,BD3,BF3,BH3)&gt;0,MIN(B3,D3,F3,H3,J3,L3,N3,P3,R3,T3,V3,X3,Z3,AB3,AD3,AF3,AH3,AJ3,AL3,AN3,AP3,AR3,AT3,AV3,AX3,AZ3,BB3,BD3,BF3,BH3),"")</f>
        <v>305.8</v>
      </c>
      <c r="BN3" s="35" t="str">
        <f>IF(COUNT(BM3)&gt;0,"–","?")</f>
        <v>–</v>
      </c>
      <c r="BO3" s="36">
        <f>IF(SUM(B3,D3,F3,H3,J3,L3,N3,P3,R3,T3,V3,X3,Z3,AB3,AD3,AF3,AH3,AJ3,AL3,AN3,AP3,AR3,AT3,AV3,AX3,AZ3,BB3,BD3,BF3,BH3)&gt;0,MAX(B3,D3,F3,H3,J3,L3,N3,P3,R3,T3,V3,X3,Z3,AB3,AD3,AF3,AH3,AJ3,AL3,AN3,AP3,AR3,AT3,AV3,AX3,AZ3,BB3,BD3,BF3,BH3),"")</f>
        <v>431</v>
      </c>
      <c r="BP3" s="30">
        <f>IF(SUM(C3,E3,G3,I3,K3,M3,O3,Q3,S3,U3,W3,Y3,AA3,AC3,AE3,AG3,AI3,AK3,AM3,AO3,AQ3,AS3,AU3,AW3,AY3,BA3,BC3,BE3,BG3,BI3)&gt;0,MIN(C3,E3,G3,I3,K3,M3,O3,Q3,S3,U3,W3,Y3,AA3,AC3,AE3,AG3,AI3,AK3,AM3,AO3,AQ3,AS3,AU3,AW3,AY3,BA3,BC3,BE3,BG3,BI3),"")</f>
        <v>902.06489675516218</v>
      </c>
      <c r="BQ3" s="29" t="str">
        <f>IF(COUNT(BP3)&gt;0,"–","?")</f>
        <v>–</v>
      </c>
      <c r="BR3" s="26">
        <f>IF(SUM(C3,E3,G3,I3,K3,M3,O3,Q3,S3,U3,W3,Y3,AA3,AC3,AE3,AG3,AI3,AK3,AM3,AO3,AQ3,AS3,AU3,AW3,AY3,BA3,BC3,BE3,BG3,BI3)&gt;0,MAX(C3,E3,G3,I3,K3,M3,O3,Q3,S3,U3,W3,Y3,AA3,AC3,AE3,AG3,AI3,AK3,AM3,AO3,AQ3,AS3,AU3,AW3,AY3,BA3,BC3,BE3,BG3,BI3),"")</f>
        <v>1205.8823529411764</v>
      </c>
      <c r="BS3" s="47">
        <f>IF(SUM(B3,D3,F3,H3,J3,L3,N3,P3,R3,T3,V3,X3,Z3,AB3,AD3,AF3,AH3,AJ3,AL3,AN3,AP3,AR3,AT3,AV3,AX3,AZ3,BB3,BD3,BF3,BH3)&gt;0,AVERAGE(B3,D3,F3,H3,J3,L3,N3,P3,R3,T3,V3,X3,Z3,AB3,AD3,AF3,AH3,AJ3,AL3,AN3,AP3,AR3,AT3,AV3,AX3,AZ3,BB3,BD3,BF3,BH3),"?")</f>
        <v>368.43666666666667</v>
      </c>
      <c r="BT3" s="27">
        <f>IF(SUM(C3,E3,G3,I3,K3,M3,O3,Q3,S3,U3,W3,Y3,AA3,AC3,AE3,AG3,AI3,AK3,AM3,AO3,AQ3,AS3,AU3,AW3,AY3,BA3,BC3,BE3,BG3,BI3)&gt;0,AVERAGE(C3,E3,G3,I3,K3,M3,O3,Q3,S3,U3,W3,Y3,AA3,AC3,AE3,AG3,AI3,AK3,AM3,AO3,AQ3,AS3,AU3,AW3,AY3,BA3,BC3,BE3,BG3,BI3),"?")</f>
        <v>1093.9072009276038</v>
      </c>
      <c r="BU3" s="35">
        <f>IF(COUNT(B3,D3,F3,H3,J3,L3,N3,P3,R3,T3,V3,X3,Z3,AB3,AD3,AF3,AH3,AJ3,AL3,AN3,AP3,AR3,AT3,AV3,AX3,AZ3,BB3,BD3,BF3,BH3)&gt;1,STDEV(B3,D3,F3,H3,J3,L3,N3,P3,R3,T3,V3,X3,Z3,AB3,AD3,AF3,AH3,AJ3,AL3,AN3,AP3,AR3,AT3,AV3,AX3,AZ3,BB3,BD3,BF3,BH3),"?")</f>
        <v>29.710215163432782</v>
      </c>
      <c r="BV3" s="28">
        <f>IF(COUNT(C3,E3,G3,I3,K3,M3,O3,Q3,S3,U3,W3,Y3,AA3,AC3,AE3,AG3,AI3,AK3,AM3,AO3,AQ3,AS3,AU3,AW3,AY3,BA3,BC3,BE3,BG3,BI3)&gt;1,STDEV(C3,E3,G3,I3,K3,M3,O3,Q3,S3,U3,W3,Y3,AA3,AC3,AE3,AG3,AI3,AK3,AM3,AO3,AQ3,AS3,AU3,AW3,AY3,BA3,BC3,BE3,BG3,BI3),"?")</f>
        <v>72.094511672390723</v>
      </c>
      <c r="BW3" s="35">
        <f>IF(COUNT(B3)&gt;0,B3,"?")</f>
        <v>359</v>
      </c>
      <c r="BX3" s="29">
        <f>IF(COUNT(C3)&gt;0,C3,"?")</f>
        <v>1087.878787878788</v>
      </c>
    </row>
    <row r="4" spans="1:76" x14ac:dyDescent="0.2">
      <c r="A4" s="21" t="s">
        <v>33</v>
      </c>
      <c r="B4" s="158"/>
      <c r="C4" s="159"/>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77"/>
      <c r="AF4" s="24"/>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77"/>
      <c r="BK4" s="11" t="str">
        <f t="shared" si="0"/>
        <v>Buccopharyngeal tube</v>
      </c>
      <c r="BL4" s="12"/>
      <c r="BM4" s="34" t="str">
        <f t="shared" ref="BM4:BM35" si="1">IF(SUM(B4,D4,F4,H4,J4,L4,N4,P4,R4,T4,V4,X4,Z4,AB4,AD4,AF4,AH4,AJ4,AL4,AN4,AP4,AR4,AT4,AV4,AX4,AZ4,BB4,BD4,BF4,BH4)&gt;0,MIN(B4,D4,F4,H4,J4,L4,N4,P4,R4,T4,V4,X4,Z4,AB4,AD4,AF4,AH4,AJ4,AL4,AN4,AP4,AR4,AT4,AV4,AX4,AZ4,BB4,BD4,BF4,BH4),"")</f>
        <v/>
      </c>
      <c r="BN4" s="35"/>
      <c r="BO4" s="36"/>
      <c r="BP4" s="30"/>
      <c r="BQ4" s="29"/>
      <c r="BR4" s="26"/>
      <c r="BS4" s="47"/>
      <c r="BT4" s="27"/>
      <c r="BU4" s="35"/>
      <c r="BV4" s="28"/>
      <c r="BW4" s="35"/>
      <c r="BX4" s="29"/>
    </row>
    <row r="5" spans="1:76" x14ac:dyDescent="0.2">
      <c r="A5" s="9" t="s">
        <v>11</v>
      </c>
      <c r="B5" s="160">
        <v>33</v>
      </c>
      <c r="C5" s="161" t="s">
        <v>4</v>
      </c>
      <c r="D5" s="10">
        <v>32.5</v>
      </c>
      <c r="E5" s="20" t="s">
        <v>4</v>
      </c>
      <c r="F5" s="10">
        <v>34</v>
      </c>
      <c r="G5" s="20" t="s">
        <v>4</v>
      </c>
      <c r="H5" s="10">
        <v>34.4</v>
      </c>
      <c r="I5" s="20" t="s">
        <v>4</v>
      </c>
      <c r="J5" s="10">
        <v>33.799999999999997</v>
      </c>
      <c r="K5" s="20" t="s">
        <v>4</v>
      </c>
      <c r="L5" s="10">
        <v>32.9</v>
      </c>
      <c r="M5" s="20" t="s">
        <v>4</v>
      </c>
      <c r="N5" s="10">
        <v>34.9</v>
      </c>
      <c r="O5" s="20" t="s">
        <v>4</v>
      </c>
      <c r="P5" s="10">
        <v>33.9</v>
      </c>
      <c r="Q5" s="20" t="s">
        <v>4</v>
      </c>
      <c r="R5" s="10">
        <v>37.6</v>
      </c>
      <c r="S5" s="20" t="s">
        <v>4</v>
      </c>
      <c r="T5" s="10">
        <v>35.9</v>
      </c>
      <c r="U5" s="20" t="s">
        <v>4</v>
      </c>
      <c r="V5" s="10">
        <v>33.5</v>
      </c>
      <c r="W5" s="20" t="s">
        <v>4</v>
      </c>
      <c r="X5" s="10">
        <v>30.2</v>
      </c>
      <c r="Y5" s="20" t="s">
        <v>4</v>
      </c>
      <c r="Z5" s="10">
        <v>32.299999999999997</v>
      </c>
      <c r="AA5" s="20" t="s">
        <v>4</v>
      </c>
      <c r="AB5" s="10">
        <v>34.200000000000003</v>
      </c>
      <c r="AC5" s="20" t="s">
        <v>4</v>
      </c>
      <c r="AD5" s="10">
        <v>34.799999999999997</v>
      </c>
      <c r="AE5" s="20" t="s">
        <v>4</v>
      </c>
      <c r="AF5" s="10">
        <v>29.5</v>
      </c>
      <c r="AG5" s="20" t="s">
        <v>4</v>
      </c>
      <c r="AH5" s="10">
        <v>36.299999999999997</v>
      </c>
      <c r="AI5" s="20" t="s">
        <v>4</v>
      </c>
      <c r="AJ5" s="10">
        <v>33.9</v>
      </c>
      <c r="AK5" s="20" t="s">
        <v>4</v>
      </c>
      <c r="AL5" s="10">
        <v>33.1</v>
      </c>
      <c r="AM5" s="20" t="s">
        <v>4</v>
      </c>
      <c r="AN5" s="10">
        <v>36.299999999999997</v>
      </c>
      <c r="AO5" s="20" t="s">
        <v>4</v>
      </c>
      <c r="AP5" s="10">
        <v>35</v>
      </c>
      <c r="AQ5" s="20" t="s">
        <v>4</v>
      </c>
      <c r="AR5" s="10">
        <v>35.700000000000003</v>
      </c>
      <c r="AS5" s="20" t="s">
        <v>4</v>
      </c>
      <c r="AT5" s="10">
        <v>34</v>
      </c>
      <c r="AU5" s="20" t="s">
        <v>4</v>
      </c>
      <c r="AV5" s="10">
        <v>35.299999999999997</v>
      </c>
      <c r="AW5" s="20" t="s">
        <v>4</v>
      </c>
      <c r="AX5" s="10">
        <v>31.6</v>
      </c>
      <c r="AY5" s="20" t="s">
        <v>4</v>
      </c>
      <c r="AZ5" s="10">
        <v>31.6</v>
      </c>
      <c r="BA5" s="20" t="s">
        <v>4</v>
      </c>
      <c r="BB5" s="10">
        <v>32.6</v>
      </c>
      <c r="BC5" s="20" t="s">
        <v>4</v>
      </c>
      <c r="BD5" s="10">
        <v>33.4</v>
      </c>
      <c r="BE5" s="20" t="s">
        <v>4</v>
      </c>
      <c r="BF5" s="10">
        <v>33.6</v>
      </c>
      <c r="BG5" s="20" t="s">
        <v>4</v>
      </c>
      <c r="BH5" s="10">
        <v>31.1</v>
      </c>
      <c r="BI5" s="20" t="s">
        <v>4</v>
      </c>
      <c r="BK5" s="11" t="str">
        <f t="shared" si="0"/>
        <v xml:space="preserve">     Buccal tube length</v>
      </c>
      <c r="BL5" s="12">
        <f t="shared" ref="BL5:BL35" si="2">COUNT(B5,D5,F5,H5,J5,L5,N5,P5,R5,T5,V5,X5,Z5,AB5,AD5,AF5,AH5,AJ5,AL5,AN5,AP5,AR5,AT5,AV5,AX5,AZ5,BB5,BD5,BF5,BH5)</f>
        <v>30</v>
      </c>
      <c r="BM5" s="61">
        <f t="shared" si="1"/>
        <v>29.5</v>
      </c>
      <c r="BN5" s="13" t="str">
        <f t="shared" ref="BN5:BN35" si="3">IF(COUNT(BM5)&gt;0,"–","?")</f>
        <v>–</v>
      </c>
      <c r="BO5" s="62">
        <f t="shared" ref="BO5:BO35" si="4">IF(SUM(B5,D5,F5,H5,J5,L5,N5,P5,R5,T5,V5,X5,Z5,AB5,AD5,AF5,AH5,AJ5,AL5,AN5,AP5,AR5,AT5,AV5,AX5,AZ5,BB5,BD5,BF5,BH5)&gt;0,MAX(B5,D5,F5,H5,J5,L5,N5,P5,R5,T5,V5,X5,Z5,AB5,AD5,AF5,AH5,AJ5,AL5,AN5,AP5,AR5,AT5,AV5,AX5,AZ5,BB5,BD5,BF5,BH5),"")</f>
        <v>37.6</v>
      </c>
      <c r="BP5" s="63" t="str">
        <f t="shared" ref="BP5:BP35" si="5">IF(SUM(C5,E5,G5,I5,K5,M5,O5,Q5,S5,U5,W5,Y5,AA5,AC5,AE5,AG5,AI5,AK5,AM5,AO5,AQ5,AS5,AU5,AW5,AY5,BA5,BC5,BE5,BG5,BI5)&gt;0,MIN(C5,E5,G5,I5,K5,M5,O5,Q5,S5,U5,W5,Y5,AA5,AC5,AE5,AG5,AI5,AK5,AM5,AO5,AQ5,AS5,AU5,AW5,AY5,BA5,BC5,BE5,BG5,BI5),"")</f>
        <v/>
      </c>
      <c r="BQ5" s="2" t="s">
        <v>4</v>
      </c>
      <c r="BR5" s="64" t="str">
        <f t="shared" ref="BR5:BR35" si="6">IF(SUM(C5,E5,G5,I5,K5,M5,O5,Q5,S5,U5,W5,Y5,AA5,AC5,AE5,AG5,AI5,AK5,AM5,AO5,AQ5,AS5,AU5,AW5,AY5,BA5,BC5,BE5,BG5,BI5)&gt;0,MAX(C5,E5,G5,I5,K5,M5,O5,Q5,S5,U5,W5,Y5,AA5,AC5,AE5,AG5,AI5,AK5,AM5,AO5,AQ5,AS5,AU5,AW5,AY5,BA5,BC5,BE5,BG5,BI5),"")</f>
        <v/>
      </c>
      <c r="BS5" s="65">
        <f t="shared" ref="BS5:BS35" si="7">IF(SUM(B5,D5,F5,H5,J5,L5,N5,P5,R5,T5,V5,X5,Z5,AB5,AD5,AF5,AH5,AJ5,AL5,AN5,AP5,AR5,AT5,AV5,AX5,AZ5,BB5,BD5,BF5,BH5)&gt;0,AVERAGE(B5,D5,F5,H5,J5,L5,N5,P5,R5,T5,V5,X5,Z5,AB5,AD5,AF5,AH5,AJ5,AL5,AN5,AP5,AR5,AT5,AV5,AX5,AZ5,BB5,BD5,BF5,BH5),"?")</f>
        <v>33.696666666666665</v>
      </c>
      <c r="BT5" s="66" t="s">
        <v>4</v>
      </c>
      <c r="BU5" s="13">
        <f t="shared" ref="BU5:BU35" si="8">IF(COUNT(B5,D5,F5,H5,J5,L5,N5,P5,R5,T5,V5,X5,Z5,AB5,AD5,AF5,AH5,AJ5,AL5,AN5,AP5,AR5,AT5,AV5,AX5,AZ5,BB5,BD5,BF5,BH5)&gt;1,STDEV(B5,D5,F5,H5,J5,L5,N5,P5,R5,T5,V5,X5,Z5,AB5,AD5,AF5,AH5,AJ5,AL5,AN5,AP5,AR5,AT5,AV5,AX5,AZ5,BB5,BD5,BF5,BH5),"?")</f>
        <v>1.8306741425201676</v>
      </c>
      <c r="BV5" s="67" t="s">
        <v>4</v>
      </c>
      <c r="BW5" s="13">
        <f t="shared" ref="BW5:BW35" si="9">IF(COUNT(B5)&gt;0,B5,"?")</f>
        <v>33</v>
      </c>
      <c r="BX5" s="14" t="s">
        <v>4</v>
      </c>
    </row>
    <row r="6" spans="1:76" x14ac:dyDescent="0.2">
      <c r="A6" s="9" t="s">
        <v>12</v>
      </c>
      <c r="B6" s="160">
        <v>24.6</v>
      </c>
      <c r="C6" s="161">
        <f>IF(AND((B6&gt;0),(B$5&gt;0)),(B6/B$5*100),"")</f>
        <v>74.545454545454547</v>
      </c>
      <c r="D6" s="10">
        <v>24.4</v>
      </c>
      <c r="E6" s="20">
        <f>IF(AND((D6&gt;0),(D$5&gt;0)),(D6/D$5*100),"")</f>
        <v>75.07692307692308</v>
      </c>
      <c r="F6" s="10">
        <v>25.6</v>
      </c>
      <c r="G6" s="20">
        <f>IF(AND((F6&gt;0),(F$5&gt;0)),(F6/F$5*100),"")</f>
        <v>75.294117647058826</v>
      </c>
      <c r="H6" s="10">
        <v>26.3</v>
      </c>
      <c r="I6" s="20">
        <f>IF(AND((H6&gt;0),(H$5&gt;0)),(H6/H$5*100),"")</f>
        <v>76.45348837209302</v>
      </c>
      <c r="J6" s="10">
        <v>25.5</v>
      </c>
      <c r="K6" s="20">
        <f>IF(AND((J6&gt;0),(J$5&gt;0)),(J6/J$5*100),"")</f>
        <v>75.443786982248525</v>
      </c>
      <c r="L6" s="10">
        <v>25.2</v>
      </c>
      <c r="M6" s="20">
        <f>IF(AND((L6&gt;0),(L$5&gt;0)),(L6/L$5*100),"")</f>
        <v>76.59574468085107</v>
      </c>
      <c r="N6" s="10">
        <v>26.4</v>
      </c>
      <c r="O6" s="20">
        <f>IF(AND((N6&gt;0),(N$5&gt;0)),(N6/N$5*100),"")</f>
        <v>75.644699140401144</v>
      </c>
      <c r="P6" s="10">
        <v>25.8</v>
      </c>
      <c r="Q6" s="20">
        <f>IF(AND((P6&gt;0),(P$5&gt;0)),(P6/P$5*100),"")</f>
        <v>76.106194690265497</v>
      </c>
      <c r="R6" s="10">
        <v>28.1</v>
      </c>
      <c r="S6" s="20">
        <f>IF(AND((R6&gt;0),(R$5&gt;0)),(R6/R$5*100),"")</f>
        <v>74.7340425531915</v>
      </c>
      <c r="T6" s="10">
        <v>27.1</v>
      </c>
      <c r="U6" s="20">
        <f>IF(AND((T6&gt;0),(T$5&gt;0)),(T6/T$5*100),"")</f>
        <v>75.487465181058496</v>
      </c>
      <c r="V6" s="10">
        <v>24.9</v>
      </c>
      <c r="W6" s="20">
        <f>IF(AND((V6&gt;0),(V$5&gt;0)),(V6/V$5*100),"")</f>
        <v>74.328358208955208</v>
      </c>
      <c r="X6" s="10">
        <v>22.8</v>
      </c>
      <c r="Y6" s="20">
        <f>IF(AND((X6&gt;0),(X$5&gt;0)),(X6/X$5*100),"")</f>
        <v>75.496688741721869</v>
      </c>
      <c r="Z6" s="10">
        <v>24.3</v>
      </c>
      <c r="AA6" s="20">
        <f>IF(AND((Z6&gt;0),(Z$5&gt;0)),(Z6/Z$5*100),"")</f>
        <v>75.232198142414873</v>
      </c>
      <c r="AB6" s="10">
        <v>25.5</v>
      </c>
      <c r="AC6" s="20">
        <f>IF(AND((AB6&gt;0),(AB$5&gt;0)),(AB6/AB$5*100),"")</f>
        <v>74.561403508771932</v>
      </c>
      <c r="AD6" s="10">
        <v>26</v>
      </c>
      <c r="AE6" s="20">
        <f>IF(AND((AD6&gt;0),(AD$5&gt;0)),(AD6/AD$5*100),"")</f>
        <v>74.71264367816093</v>
      </c>
      <c r="AF6" s="10">
        <v>22.4</v>
      </c>
      <c r="AG6" s="20">
        <f>IF(AND((AF6&gt;0),(AF$5&gt;0)),(AF6/AF$5*100),"")</f>
        <v>75.932203389830505</v>
      </c>
      <c r="AH6" s="10">
        <v>27.8</v>
      </c>
      <c r="AI6" s="20">
        <f>IF(AND((AH6&gt;0),(AH$5&gt;0)),(AH6/AH$5*100),"")</f>
        <v>76.584022038567497</v>
      </c>
      <c r="AJ6" s="10">
        <v>25.5</v>
      </c>
      <c r="AK6" s="20">
        <f>IF(AND((AJ6&gt;0),(AJ$5&gt;0)),(AJ6/AJ$5*100),"")</f>
        <v>75.221238938053105</v>
      </c>
      <c r="AL6" s="10">
        <v>25.1</v>
      </c>
      <c r="AM6" s="20">
        <f>IF(AND((AL6&gt;0),(AL$5&gt;0)),(AL6/AL$5*100),"")</f>
        <v>75.830815709969784</v>
      </c>
      <c r="AN6" s="10">
        <v>27.1</v>
      </c>
      <c r="AO6" s="20">
        <f>IF(AND((AN6&gt;0),(AN$5&gt;0)),(AN6/AN$5*100),"")</f>
        <v>74.655647382920122</v>
      </c>
      <c r="AP6" s="10">
        <v>26.2</v>
      </c>
      <c r="AQ6" s="20">
        <f>IF(AND((AP6&gt;0),(AP$5&gt;0)),(AP6/AP$5*100),"")</f>
        <v>74.857142857142861</v>
      </c>
      <c r="AR6" s="10">
        <v>26.6</v>
      </c>
      <c r="AS6" s="20">
        <f>IF(AND((AR6&gt;0),(AR$5&gt;0)),(AR6/AR$5*100),"")</f>
        <v>74.509803921568633</v>
      </c>
      <c r="AT6" s="10">
        <v>25.5</v>
      </c>
      <c r="AU6" s="20">
        <f>IF(AND((AT6&gt;0),(AT$5&gt;0)),(AT6/AT$5*100),"")</f>
        <v>75</v>
      </c>
      <c r="AV6" s="10">
        <v>26.3</v>
      </c>
      <c r="AW6" s="20">
        <f>IF(AND((AV6&gt;0),(AV$5&gt;0)),(AV6/AV$5*100),"")</f>
        <v>74.504249291784703</v>
      </c>
      <c r="AX6" s="10">
        <v>24</v>
      </c>
      <c r="AY6" s="20">
        <f>IF(AND((AX6&gt;0),(AX$5&gt;0)),(AX6/AX$5*100),"")</f>
        <v>75.949367088607588</v>
      </c>
      <c r="AZ6" s="10">
        <v>24</v>
      </c>
      <c r="BA6" s="20">
        <f>IF(AND((AZ6&gt;0),(AZ$5&gt;0)),(AZ6/AZ$5*100),"")</f>
        <v>75.949367088607588</v>
      </c>
      <c r="BB6" s="10">
        <v>25</v>
      </c>
      <c r="BC6" s="20">
        <f>IF(AND((BB6&gt;0),(BB$5&gt;0)),(BB6/BB$5*100),"")</f>
        <v>76.687116564417181</v>
      </c>
      <c r="BD6" s="10">
        <v>25.1</v>
      </c>
      <c r="BE6" s="20">
        <f>IF(AND((BD6&gt;0),(BD$5&gt;0)),(BD6/BD$5*100),"")</f>
        <v>75.149700598802411</v>
      </c>
      <c r="BF6" s="10">
        <v>25.8</v>
      </c>
      <c r="BG6" s="20">
        <f>IF(AND((BF6&gt;0),(BF$5&gt;0)),(BF6/BF$5*100),"")</f>
        <v>76.785714285714278</v>
      </c>
      <c r="BH6" s="10">
        <v>23.6</v>
      </c>
      <c r="BI6" s="20">
        <f>IF(AND((BH6&gt;0),(BH$5&gt;0)),(BH6/BH$5*100),"")</f>
        <v>75.884244372990352</v>
      </c>
      <c r="BK6" s="11" t="str">
        <f t="shared" si="0"/>
        <v xml:space="preserve">     Stylet support insertion point</v>
      </c>
      <c r="BL6" s="12">
        <f t="shared" si="2"/>
        <v>30</v>
      </c>
      <c r="BM6" s="61">
        <f t="shared" si="1"/>
        <v>22.4</v>
      </c>
      <c r="BN6" s="13" t="str">
        <f t="shared" si="3"/>
        <v>–</v>
      </c>
      <c r="BO6" s="62">
        <f t="shared" si="4"/>
        <v>28.1</v>
      </c>
      <c r="BP6" s="63">
        <f t="shared" si="5"/>
        <v>74.328358208955208</v>
      </c>
      <c r="BQ6" s="14" t="str">
        <f t="shared" ref="BQ6:BQ35" si="10">IF(COUNT(BP6)&gt;0,"–","?")</f>
        <v>–</v>
      </c>
      <c r="BR6" s="64">
        <f t="shared" si="6"/>
        <v>76.785714285714278</v>
      </c>
      <c r="BS6" s="65">
        <f t="shared" si="7"/>
        <v>25.416666666666668</v>
      </c>
      <c r="BT6" s="66">
        <f t="shared" ref="BT6:BT35" si="11">IF(SUM(C6,E6,G6,I6,K6,M6,O6,Q6,S6,U6,W6,Y6,AA6,AC6,AE6,AG6,AI6,AK6,AM6,AO6,AQ6,AS6,AU6,AW6,AY6,BA6,BC6,BE6,BG6,BI6)&gt;0,AVERAGE(C6,E6,G6,I6,K6,M6,O6,Q6,S6,U6,W6,Y6,AA6,AC6,AE6,AG6,AI6,AK6,AM6,AO6,AQ6,AS6,AU6,AW6,AY6,BA6,BC6,BE6,BG6,BI6),"?")</f>
        <v>75.440461422618242</v>
      </c>
      <c r="BU6" s="13">
        <f t="shared" si="8"/>
        <v>1.3219847495946844</v>
      </c>
      <c r="BV6" s="67">
        <f t="shared" ref="BV6:BV35" si="12">IF(COUNT(C6,E6,G6,I6,K6,M6,O6,Q6,S6,U6,W6,Y6,AA6,AC6,AE6,AG6,AI6,AK6,AM6,AO6,AQ6,AS6,AU6,AW6,AY6,BA6,BC6,BE6,BG6,BI6)&gt;1,STDEV(C6,E6,G6,I6,K6,M6,O6,Q6,S6,U6,W6,Y6,AA6,AC6,AE6,AG6,AI6,AK6,AM6,AO6,AQ6,AS6,AU6,AW6,AY6,BA6,BC6,BE6,BG6,BI6),"?")</f>
        <v>0.73563368934648654</v>
      </c>
      <c r="BW6" s="13">
        <f t="shared" si="9"/>
        <v>24.6</v>
      </c>
      <c r="BX6" s="14">
        <f t="shared" ref="BX6:BX35" si="13">IF(COUNT(C6)&gt;0,C6,"?")</f>
        <v>74.545454545454547</v>
      </c>
    </row>
    <row r="7" spans="1:76" x14ac:dyDescent="0.2">
      <c r="A7" s="9" t="s">
        <v>13</v>
      </c>
      <c r="B7" s="160">
        <v>4.3</v>
      </c>
      <c r="C7" s="161">
        <f>IF(AND((B7&gt;0),(B$5&gt;0)),(B7/B$5*100),"")</f>
        <v>13.030303030303031</v>
      </c>
      <c r="D7" s="10">
        <v>4</v>
      </c>
      <c r="E7" s="20">
        <f>IF(AND((D7&gt;0),(D$5&gt;0)),(D7/D$5*100),"")</f>
        <v>12.307692307692308</v>
      </c>
      <c r="F7" s="10">
        <v>3.9</v>
      </c>
      <c r="G7" s="20">
        <f>IF(AND((F7&gt;0),(F$5&gt;0)),(F7/F$5*100),"")</f>
        <v>11.470588235294118</v>
      </c>
      <c r="H7" s="10">
        <v>4.3</v>
      </c>
      <c r="I7" s="20">
        <f>IF(AND((H7&gt;0),(H$5&gt;0)),(H7/H$5*100),"")</f>
        <v>12.5</v>
      </c>
      <c r="J7" s="10">
        <v>3.9</v>
      </c>
      <c r="K7" s="20">
        <f>IF(AND((J7&gt;0),(J$5&gt;0)),(J7/J$5*100),"")</f>
        <v>11.538461538461538</v>
      </c>
      <c r="L7" s="10">
        <v>4.3</v>
      </c>
      <c r="M7" s="20">
        <f>IF(AND((L7&gt;0),(L$5&gt;0)),(L7/L$5*100),"")</f>
        <v>13.069908814589665</v>
      </c>
      <c r="N7" s="10">
        <v>4.7</v>
      </c>
      <c r="O7" s="20">
        <f>IF(AND((N7&gt;0),(N$5&gt;0)),(N7/N$5*100),"")</f>
        <v>13.46704871060172</v>
      </c>
      <c r="P7" s="10">
        <v>4.0999999999999996</v>
      </c>
      <c r="Q7" s="20">
        <f>IF(AND((P7&gt;0),(P$5&gt;0)),(P7/P$5*100),"")</f>
        <v>12.094395280235988</v>
      </c>
      <c r="R7" s="10">
        <v>4.8</v>
      </c>
      <c r="S7" s="20">
        <f>IF(AND((R7&gt;0),(R$5&gt;0)),(R7/R$5*100),"")</f>
        <v>12.76595744680851</v>
      </c>
      <c r="T7" s="10">
        <v>4.5999999999999996</v>
      </c>
      <c r="U7" s="20">
        <f>IF(AND((T7&gt;0),(T$5&gt;0)),(T7/T$5*100),"")</f>
        <v>12.813370473537605</v>
      </c>
      <c r="V7" s="10">
        <v>4</v>
      </c>
      <c r="W7" s="20">
        <f>IF(AND((V7&gt;0),(V$5&gt;0)),(V7/V$5*100),"")</f>
        <v>11.940298507462686</v>
      </c>
      <c r="X7" s="10">
        <v>4</v>
      </c>
      <c r="Y7" s="20">
        <f>IF(AND((X7&gt;0),(X$5&gt;0)),(X7/X$5*100),"")</f>
        <v>13.245033112582782</v>
      </c>
      <c r="Z7" s="10">
        <v>4</v>
      </c>
      <c r="AA7" s="20">
        <f>IF(AND((Z7&gt;0),(Z$5&gt;0)),(Z7/Z$5*100),"")</f>
        <v>12.383900928792571</v>
      </c>
      <c r="AB7" s="10">
        <v>4.9000000000000004</v>
      </c>
      <c r="AC7" s="20">
        <f>IF(AND((AB7&gt;0),(AB$5&gt;0)),(AB7/AB$5*100),"")</f>
        <v>14.327485380116958</v>
      </c>
      <c r="AD7" s="10">
        <v>5.4</v>
      </c>
      <c r="AE7" s="20">
        <f>IF(AND((AD7&gt;0),(AD$5&gt;0)),(AD7/AD$5*100),"")</f>
        <v>15.517241379310349</v>
      </c>
      <c r="AF7" s="10">
        <v>4.0999999999999996</v>
      </c>
      <c r="AG7" s="20">
        <f>IF(AND((AF7&gt;0),(AF$5&gt;0)),(AF7/AF$5*100),"")</f>
        <v>13.898305084745763</v>
      </c>
      <c r="AH7" s="10">
        <v>4.5</v>
      </c>
      <c r="AI7" s="20">
        <f>IF(AND((AH7&gt;0),(AH$5&gt;0)),(AH7/AH$5*100),"")</f>
        <v>12.396694214876034</v>
      </c>
      <c r="AJ7" s="10">
        <v>3.7</v>
      </c>
      <c r="AK7" s="20">
        <f>IF(AND((AJ7&gt;0),(AJ$5&gt;0)),(AJ7/AJ$5*100),"")</f>
        <v>10.914454277286136</v>
      </c>
      <c r="AL7" s="10">
        <v>4.5999999999999996</v>
      </c>
      <c r="AM7" s="20">
        <f>IF(AND((AL7&gt;0),(AL$5&gt;0)),(AL7/AL$5*100),"")</f>
        <v>13.89728096676737</v>
      </c>
      <c r="AN7" s="10">
        <v>4.4000000000000004</v>
      </c>
      <c r="AO7" s="20">
        <f>IF(AND((AN7&gt;0),(AN$5&gt;0)),(AN7/AN$5*100),"")</f>
        <v>12.121212121212123</v>
      </c>
      <c r="AP7" s="10">
        <v>4.5</v>
      </c>
      <c r="AQ7" s="20">
        <f>IF(AND((AP7&gt;0),(AP$5&gt;0)),(AP7/AP$5*100),"")</f>
        <v>12.857142857142856</v>
      </c>
      <c r="AR7" s="10">
        <v>4.2</v>
      </c>
      <c r="AS7" s="20">
        <f>IF(AND((AR7&gt;0),(AR$5&gt;0)),(AR7/AR$5*100),"")</f>
        <v>11.76470588235294</v>
      </c>
      <c r="AT7" s="10">
        <v>4.5</v>
      </c>
      <c r="AU7" s="20">
        <f>IF(AND((AT7&gt;0),(AT$5&gt;0)),(AT7/AT$5*100),"")</f>
        <v>13.23529411764706</v>
      </c>
      <c r="AV7" s="10">
        <v>4.2</v>
      </c>
      <c r="AW7" s="20">
        <f>IF(AND((AV7&gt;0),(AV$5&gt;0)),(AV7/AV$5*100),"")</f>
        <v>11.89801699716714</v>
      </c>
      <c r="AX7" s="10">
        <v>4.4000000000000004</v>
      </c>
      <c r="AY7" s="20">
        <f>IF(AND((AX7&gt;0),(AX$5&gt;0)),(AX7/AX$5*100),"")</f>
        <v>13.924050632911392</v>
      </c>
      <c r="AZ7" s="10">
        <v>3.9</v>
      </c>
      <c r="BA7" s="20">
        <f>IF(AND((AZ7&gt;0),(AZ$5&gt;0)),(AZ7/AZ$5*100),"")</f>
        <v>12.341772151898734</v>
      </c>
      <c r="BB7" s="10">
        <v>4.5</v>
      </c>
      <c r="BC7" s="20">
        <f>IF(AND((BB7&gt;0),(BB$5&gt;0)),(BB7/BB$5*100),"")</f>
        <v>13.80368098159509</v>
      </c>
      <c r="BD7" s="10">
        <v>4.7</v>
      </c>
      <c r="BE7" s="20">
        <f>IF(AND((BD7&gt;0),(BD$5&gt;0)),(BD7/BD$5*100),"")</f>
        <v>14.071856287425149</v>
      </c>
      <c r="BF7" s="10">
        <v>4.4000000000000004</v>
      </c>
      <c r="BG7" s="20">
        <f>IF(AND((BF7&gt;0),(BF$5&gt;0)),(BF7/BF$5*100),"")</f>
        <v>13.095238095238097</v>
      </c>
      <c r="BH7" s="10">
        <v>3.2</v>
      </c>
      <c r="BI7" s="20">
        <f>IF(AND((BH7&gt;0),(BH$5&gt;0)),(BH7/BH$5*100),"")</f>
        <v>10.289389067524116</v>
      </c>
      <c r="BK7" s="11" t="str">
        <f t="shared" si="0"/>
        <v xml:space="preserve">     Buccal tube external width</v>
      </c>
      <c r="BL7" s="12">
        <f t="shared" si="2"/>
        <v>30</v>
      </c>
      <c r="BM7" s="61">
        <f t="shared" si="1"/>
        <v>3.2</v>
      </c>
      <c r="BN7" s="13" t="str">
        <f t="shared" si="3"/>
        <v>–</v>
      </c>
      <c r="BO7" s="62">
        <f t="shared" si="4"/>
        <v>5.4</v>
      </c>
      <c r="BP7" s="63">
        <f t="shared" si="5"/>
        <v>10.289389067524116</v>
      </c>
      <c r="BQ7" s="14" t="str">
        <f t="shared" si="10"/>
        <v>–</v>
      </c>
      <c r="BR7" s="64">
        <f t="shared" si="6"/>
        <v>15.517241379310349</v>
      </c>
      <c r="BS7" s="65">
        <f t="shared" si="7"/>
        <v>4.3000000000000007</v>
      </c>
      <c r="BT7" s="66">
        <f t="shared" si="11"/>
        <v>12.766025962719327</v>
      </c>
      <c r="BU7" s="13">
        <f t="shared" si="8"/>
        <v>0.41605702526920768</v>
      </c>
      <c r="BV7" s="67">
        <f t="shared" si="12"/>
        <v>1.0940188509499775</v>
      </c>
      <c r="BW7" s="13">
        <f t="shared" si="9"/>
        <v>4.3</v>
      </c>
      <c r="BX7" s="14">
        <f t="shared" si="13"/>
        <v>13.030303030303031</v>
      </c>
    </row>
    <row r="8" spans="1:76" x14ac:dyDescent="0.2">
      <c r="A8" s="9" t="s">
        <v>14</v>
      </c>
      <c r="B8" s="160">
        <v>2.5</v>
      </c>
      <c r="C8" s="161">
        <f>IF(AND((B8&gt;0),(B$5&gt;0)),(B8/B$5*100),"")</f>
        <v>7.5757575757575761</v>
      </c>
      <c r="D8" s="10">
        <v>2.2999999999999998</v>
      </c>
      <c r="E8" s="20">
        <f>IF(AND((D8&gt;0),(D$5&gt;0)),(D8/D$5*100),"")</f>
        <v>7.0769230769230766</v>
      </c>
      <c r="F8" s="10">
        <v>2.5</v>
      </c>
      <c r="G8" s="20">
        <f>IF(AND((F8&gt;0),(F$5&gt;0)),(F8/F$5*100),"")</f>
        <v>7.3529411764705888</v>
      </c>
      <c r="H8" s="10">
        <v>2.7</v>
      </c>
      <c r="I8" s="20">
        <f>IF(AND((H8&gt;0),(H$5&gt;0)),(H8/H$5*100),"")</f>
        <v>7.8488372093023271</v>
      </c>
      <c r="J8" s="10">
        <v>2.5</v>
      </c>
      <c r="K8" s="20">
        <f>IF(AND((J8&gt;0),(J$5&gt;0)),(J8/J$5*100),"")</f>
        <v>7.3964497041420119</v>
      </c>
      <c r="L8" s="10">
        <v>2.8</v>
      </c>
      <c r="M8" s="20">
        <f>IF(AND((L8&gt;0),(L$5&gt;0)),(L8/L$5*100),"")</f>
        <v>8.5106382978723403</v>
      </c>
      <c r="N8" s="10">
        <v>2.5</v>
      </c>
      <c r="O8" s="20">
        <f>IF(AND((N8&gt;0),(N$5&gt;0)),(N8/N$5*100),"")</f>
        <v>7.1633237822349578</v>
      </c>
      <c r="P8" s="10">
        <v>2.8</v>
      </c>
      <c r="Q8" s="20">
        <f>IF(AND((P8&gt;0),(P$5&gt;0)),(P8/P$5*100),"")</f>
        <v>8.2595870206489668</v>
      </c>
      <c r="R8" s="10">
        <v>3</v>
      </c>
      <c r="S8" s="20">
        <f>IF(AND((R8&gt;0),(R$5&gt;0)),(R8/R$5*100),"")</f>
        <v>7.9787234042553186</v>
      </c>
      <c r="T8" s="10">
        <v>2.5</v>
      </c>
      <c r="U8" s="20">
        <f>IF(AND((T8&gt;0),(T$5&gt;0)),(T8/T$5*100),"")</f>
        <v>6.9637883008356551</v>
      </c>
      <c r="V8" s="10">
        <v>2.5</v>
      </c>
      <c r="W8" s="20">
        <f>IF(AND((V8&gt;0),(V$5&gt;0)),(V8/V$5*100),"")</f>
        <v>7.4626865671641784</v>
      </c>
      <c r="X8" s="10">
        <v>2.4</v>
      </c>
      <c r="Y8" s="20">
        <f>IF(AND((X8&gt;0),(X$5&gt;0)),(X8/X$5*100),"")</f>
        <v>7.9470198675496695</v>
      </c>
      <c r="Z8" s="10">
        <v>2.4</v>
      </c>
      <c r="AA8" s="20">
        <f>IF(AND((Z8&gt;0),(Z$5&gt;0)),(Z8/Z$5*100),"")</f>
        <v>7.4303405572755414</v>
      </c>
      <c r="AB8" s="10">
        <v>3</v>
      </c>
      <c r="AC8" s="20">
        <f>IF(AND((AB8&gt;0),(AB$5&gt;0)),(AB8/AB$5*100),"")</f>
        <v>8.7719298245614024</v>
      </c>
      <c r="AD8" s="10">
        <v>2.8</v>
      </c>
      <c r="AE8" s="20">
        <f>IF(AND((AD8&gt;0),(AD$5&gt;0)),(AD8/AD$5*100),"")</f>
        <v>8.0459770114942533</v>
      </c>
      <c r="AF8" s="10">
        <v>2.5</v>
      </c>
      <c r="AG8" s="20">
        <f>IF(AND((AF8&gt;0),(AF$5&gt;0)),(AF8/AF$5*100),"")</f>
        <v>8.4745762711864394</v>
      </c>
      <c r="AH8" s="10">
        <v>3.3</v>
      </c>
      <c r="AI8" s="20">
        <f>IF(AND((AH8&gt;0),(AH$5&gt;0)),(AH8/AH$5*100),"")</f>
        <v>9.0909090909090917</v>
      </c>
      <c r="AJ8" s="10">
        <v>2.2999999999999998</v>
      </c>
      <c r="AK8" s="20">
        <f>IF(AND((AJ8&gt;0),(AJ$5&gt;0)),(AJ8/AJ$5*100),"")</f>
        <v>6.7846607669616521</v>
      </c>
      <c r="AL8" s="10">
        <v>2.8</v>
      </c>
      <c r="AM8" s="20">
        <f>IF(AND((AL8&gt;0),(AL$5&gt;0)),(AL8/AL$5*100),"")</f>
        <v>8.4592145015105729</v>
      </c>
      <c r="AN8" s="10">
        <v>2.4</v>
      </c>
      <c r="AO8" s="20">
        <f>IF(AND((AN8&gt;0),(AN$5&gt;0)),(AN8/AN$5*100),"")</f>
        <v>6.6115702479338845</v>
      </c>
      <c r="AP8" s="10">
        <v>2.6</v>
      </c>
      <c r="AQ8" s="20">
        <f>IF(AND((AP8&gt;0),(AP$5&gt;0)),(AP8/AP$5*100),"")</f>
        <v>7.4285714285714288</v>
      </c>
      <c r="AR8" s="10">
        <v>2.4</v>
      </c>
      <c r="AS8" s="20">
        <f>IF(AND((AR8&gt;0),(AR$5&gt;0)),(AR8/AR$5*100),"")</f>
        <v>6.7226890756302522</v>
      </c>
      <c r="AT8" s="10">
        <v>2.8</v>
      </c>
      <c r="AU8" s="20">
        <f>IF(AND((AT8&gt;0),(AT$5&gt;0)),(AT8/AT$5*100),"")</f>
        <v>8.235294117647058</v>
      </c>
      <c r="AV8" s="10">
        <v>2.8</v>
      </c>
      <c r="AW8" s="20">
        <f>IF(AND((AV8&gt;0),(AV$5&gt;0)),(AV8/AV$5*100),"")</f>
        <v>7.9320113314447589</v>
      </c>
      <c r="AX8" s="10">
        <v>2.7</v>
      </c>
      <c r="AY8" s="20">
        <f>IF(AND((AX8&gt;0),(AX$5&gt;0)),(AX8/AX$5*100),"")</f>
        <v>8.5443037974683538</v>
      </c>
      <c r="AZ8" s="10">
        <v>2.8</v>
      </c>
      <c r="BA8" s="20">
        <f>IF(AND((AZ8&gt;0),(AZ$5&gt;0)),(AZ8/AZ$5*100),"")</f>
        <v>8.8607594936708853</v>
      </c>
      <c r="BB8" s="10">
        <v>3</v>
      </c>
      <c r="BC8" s="20">
        <f>IF(AND((BB8&gt;0),(BB$5&gt;0)),(BB8/BB$5*100),"")</f>
        <v>9.2024539877300615</v>
      </c>
      <c r="BD8" s="10">
        <v>2.8</v>
      </c>
      <c r="BE8" s="20">
        <f>IF(AND((BD8&gt;0),(BD$5&gt;0)),(BD8/BD$5*100),"")</f>
        <v>8.3832335329341312</v>
      </c>
      <c r="BF8" s="10">
        <v>3.2</v>
      </c>
      <c r="BG8" s="20">
        <f>IF(AND((BF8&gt;0),(BF$5&gt;0)),(BF8/BF$5*100),"")</f>
        <v>9.5238095238095237</v>
      </c>
      <c r="BH8" s="10">
        <v>2.1</v>
      </c>
      <c r="BI8" s="20">
        <f>IF(AND((BH8&gt;0),(BH$5&gt;0)),(BH8/BH$5*100),"")</f>
        <v>6.7524115755627019</v>
      </c>
      <c r="BK8" s="11" t="str">
        <f t="shared" si="0"/>
        <v xml:space="preserve">     Buccal tube internal width</v>
      </c>
      <c r="BL8" s="12">
        <f t="shared" si="2"/>
        <v>30</v>
      </c>
      <c r="BM8" s="61">
        <f t="shared" si="1"/>
        <v>2.1</v>
      </c>
      <c r="BN8" s="13" t="str">
        <f t="shared" si="3"/>
        <v>–</v>
      </c>
      <c r="BO8" s="62">
        <f t="shared" si="4"/>
        <v>3.3</v>
      </c>
      <c r="BP8" s="63">
        <f t="shared" si="5"/>
        <v>6.6115702479338845</v>
      </c>
      <c r="BQ8" s="14" t="str">
        <f t="shared" si="10"/>
        <v>–</v>
      </c>
      <c r="BR8" s="64">
        <f t="shared" si="6"/>
        <v>9.5238095238095237</v>
      </c>
      <c r="BS8" s="65">
        <f t="shared" si="7"/>
        <v>2.6566666666666658</v>
      </c>
      <c r="BT8" s="66">
        <f t="shared" si="11"/>
        <v>7.8930464039819546</v>
      </c>
      <c r="BU8" s="13">
        <f t="shared" si="8"/>
        <v>0.27753015783109403</v>
      </c>
      <c r="BV8" s="67">
        <f t="shared" si="12"/>
        <v>0.79586155934649228</v>
      </c>
      <c r="BW8" s="13">
        <f t="shared" si="9"/>
        <v>2.5</v>
      </c>
      <c r="BX8" s="14">
        <f t="shared" si="13"/>
        <v>7.5757575757575761</v>
      </c>
    </row>
    <row r="9" spans="1:76" x14ac:dyDescent="0.2">
      <c r="A9" s="9" t="s">
        <v>15</v>
      </c>
      <c r="B9" s="160">
        <v>19.5</v>
      </c>
      <c r="C9" s="161">
        <f>IF(AND((B9&gt;0),(B$5&gt;0)),(B9/B$5*100),"")</f>
        <v>59.090909090909093</v>
      </c>
      <c r="D9" s="10">
        <v>18.3</v>
      </c>
      <c r="E9" s="20">
        <f>IF(AND((D9&gt;0),(D$5&gt;0)),(D9/D$5*100),"")</f>
        <v>56.307692307692314</v>
      </c>
      <c r="F9" s="10">
        <v>20.6</v>
      </c>
      <c r="G9" s="20">
        <f>IF(AND((F9&gt;0),(F$5&gt;0)),(F9/F$5*100),"")</f>
        <v>60.588235294117652</v>
      </c>
      <c r="H9" s="10">
        <v>21.3</v>
      </c>
      <c r="I9" s="20">
        <f>IF(AND((H9&gt;0),(H$5&gt;0)),(H9/H$5*100),"")</f>
        <v>61.918604651162802</v>
      </c>
      <c r="J9" s="10">
        <v>20.5</v>
      </c>
      <c r="K9" s="20">
        <f>IF(AND((J9&gt;0),(J$5&gt;0)),(J9/J$5*100),"")</f>
        <v>60.650887573964511</v>
      </c>
      <c r="L9" s="10"/>
      <c r="M9" s="20" t="str">
        <f>IF(AND((L9&gt;0),(L$5&gt;0)),(L9/L$5*100),"")</f>
        <v/>
      </c>
      <c r="N9" s="10">
        <v>22.6</v>
      </c>
      <c r="O9" s="20">
        <f>IF(AND((N9&gt;0),(N$5&gt;0)),(N9/N$5*100),"")</f>
        <v>64.756446991404019</v>
      </c>
      <c r="P9" s="10"/>
      <c r="Q9" s="20" t="str">
        <f>IF(AND((P9&gt;0),(P$5&gt;0)),(P9/P$5*100),"")</f>
        <v/>
      </c>
      <c r="R9" s="10">
        <v>24.4</v>
      </c>
      <c r="S9" s="20">
        <f>IF(AND((R9&gt;0),(R$5&gt;0)),(R9/R$5*100),"")</f>
        <v>64.893617021276597</v>
      </c>
      <c r="T9" s="10">
        <v>21.3</v>
      </c>
      <c r="U9" s="20">
        <f>IF(AND((T9&gt;0),(T$5&gt;0)),(T9/T$5*100),"")</f>
        <v>59.33147632311978</v>
      </c>
      <c r="V9" s="10">
        <v>20.6</v>
      </c>
      <c r="W9" s="20">
        <f>IF(AND((V9&gt;0),(V$5&gt;0)),(V9/V$5*100),"")</f>
        <v>61.492537313432841</v>
      </c>
      <c r="X9" s="10">
        <v>20.6</v>
      </c>
      <c r="Y9" s="20">
        <f>IF(AND((X9&gt;0),(X$5&gt;0)),(X9/X$5*100),"")</f>
        <v>68.211920529801333</v>
      </c>
      <c r="Z9" s="10">
        <v>19.399999999999999</v>
      </c>
      <c r="AA9" s="20">
        <f>IF(AND((Z9&gt;0),(Z$5&gt;0)),(Z9/Z$5*100),"")</f>
        <v>60.061919504643967</v>
      </c>
      <c r="AB9" s="10">
        <v>19.899999999999999</v>
      </c>
      <c r="AC9" s="20">
        <f>IF(AND((AB9&gt;0),(AB$5&gt;0)),(AB9/AB$5*100),"")</f>
        <v>58.187134502923968</v>
      </c>
      <c r="AD9" s="10">
        <v>20.5</v>
      </c>
      <c r="AE9" s="20">
        <f>IF(AND((AD9&gt;0),(AD$5&gt;0)),(AD9/AD$5*100),"")</f>
        <v>58.908045977011504</v>
      </c>
      <c r="AF9" s="10">
        <v>16.2</v>
      </c>
      <c r="AG9" s="20">
        <f>IF(AND((AF9&gt;0),(AF$5&gt;0)),(AF9/AF$5*100),"")</f>
        <v>54.915254237288138</v>
      </c>
      <c r="AH9" s="10">
        <v>22</v>
      </c>
      <c r="AI9" s="20">
        <f>IF(AND((AH9&gt;0),(AH$5&gt;0)),(AH9/AH$5*100),"")</f>
        <v>60.606060606060609</v>
      </c>
      <c r="AJ9" s="10">
        <v>20.7</v>
      </c>
      <c r="AK9" s="20">
        <f>IF(AND((AJ9&gt;0),(AJ$5&gt;0)),(AJ9/AJ$5*100),"")</f>
        <v>61.06194690265486</v>
      </c>
      <c r="AL9" s="10">
        <v>21.7</v>
      </c>
      <c r="AM9" s="20">
        <f>IF(AND((AL9&gt;0),(AL$5&gt;0)),(AL9/AL$5*100),"")</f>
        <v>65.55891238670695</v>
      </c>
      <c r="AN9" s="10">
        <v>19.399999999999999</v>
      </c>
      <c r="AO9" s="20">
        <f>IF(AND((AN9&gt;0),(AN$5&gt;0)),(AN9/AN$5*100),"")</f>
        <v>53.443526170798897</v>
      </c>
      <c r="AP9" s="10">
        <v>18.899999999999999</v>
      </c>
      <c r="AQ9" s="20">
        <f>IF(AND((AP9&gt;0),(AP$5&gt;0)),(AP9/AP$5*100),"")</f>
        <v>53.999999999999993</v>
      </c>
      <c r="AR9" s="10">
        <v>20.9</v>
      </c>
      <c r="AS9" s="20">
        <f>IF(AND((AR9&gt;0),(AR$5&gt;0)),(AR9/AR$5*100),"")</f>
        <v>58.54341736694677</v>
      </c>
      <c r="AT9" s="10">
        <v>22.4</v>
      </c>
      <c r="AU9" s="20">
        <f>IF(AND((AT9&gt;0),(AT$5&gt;0)),(AT9/AT$5*100),"")</f>
        <v>65.882352941176464</v>
      </c>
      <c r="AV9" s="10">
        <v>21.3</v>
      </c>
      <c r="AW9" s="20">
        <f>IF(AND((AV9&gt;0),(AV$5&gt;0)),(AV9/AV$5*100),"")</f>
        <v>60.339943342776216</v>
      </c>
      <c r="AX9" s="10">
        <v>18.899999999999999</v>
      </c>
      <c r="AY9" s="20">
        <f>IF(AND((AX9&gt;0),(AX$5&gt;0)),(AX9/AX$5*100),"")</f>
        <v>59.810126582278478</v>
      </c>
      <c r="AZ9" s="10">
        <v>19.8</v>
      </c>
      <c r="BA9" s="20">
        <f>IF(AND((AZ9&gt;0),(AZ$5&gt;0)),(AZ9/AZ$5*100),"")</f>
        <v>62.658227848101269</v>
      </c>
      <c r="BB9" s="10">
        <v>19.5</v>
      </c>
      <c r="BC9" s="20">
        <f>IF(AND((BB9&gt;0),(BB$5&gt;0)),(BB9/BB$5*100),"")</f>
        <v>59.815950920245399</v>
      </c>
      <c r="BD9" s="10">
        <v>20.100000000000001</v>
      </c>
      <c r="BE9" s="20">
        <f>IF(AND((BD9&gt;0),(BD$5&gt;0)),(BD9/BD$5*100),"")</f>
        <v>60.179640718562879</v>
      </c>
      <c r="BF9" s="10">
        <v>20.9</v>
      </c>
      <c r="BG9" s="20">
        <f>IF(AND((BF9&gt;0),(BF$5&gt;0)),(BF9/BF$5*100),"")</f>
        <v>62.202380952380942</v>
      </c>
      <c r="BH9" s="10">
        <v>21.2</v>
      </c>
      <c r="BI9" s="20">
        <f>IF(AND((BH9&gt;0),(BH$5&gt;0)),(BH9/BH$5*100),"")</f>
        <v>68.167202572347264</v>
      </c>
      <c r="BK9" s="11" t="str">
        <f t="shared" si="0"/>
        <v xml:space="preserve">     Ventral lamina length</v>
      </c>
      <c r="BL9" s="12">
        <f t="shared" si="2"/>
        <v>28</v>
      </c>
      <c r="BM9" s="61">
        <f t="shared" si="1"/>
        <v>16.2</v>
      </c>
      <c r="BN9" s="13" t="str">
        <f t="shared" si="3"/>
        <v>–</v>
      </c>
      <c r="BO9" s="62">
        <f t="shared" si="4"/>
        <v>24.4</v>
      </c>
      <c r="BP9" s="63">
        <f t="shared" si="5"/>
        <v>53.443526170798897</v>
      </c>
      <c r="BQ9" s="14" t="str">
        <f t="shared" si="10"/>
        <v>–</v>
      </c>
      <c r="BR9" s="64">
        <f t="shared" si="6"/>
        <v>68.211920529801333</v>
      </c>
      <c r="BS9" s="65">
        <f t="shared" si="7"/>
        <v>20.478571428571424</v>
      </c>
      <c r="BT9" s="66">
        <f t="shared" si="11"/>
        <v>60.770870379635184</v>
      </c>
      <c r="BU9" s="13">
        <f t="shared" si="8"/>
        <v>1.5346267836445986</v>
      </c>
      <c r="BV9" s="67">
        <f t="shared" si="12"/>
        <v>3.7329146237089836</v>
      </c>
      <c r="BW9" s="13">
        <f t="shared" si="9"/>
        <v>19.5</v>
      </c>
      <c r="BX9" s="14">
        <f t="shared" si="13"/>
        <v>59.090909090909093</v>
      </c>
    </row>
    <row r="10" spans="1:76" x14ac:dyDescent="0.2">
      <c r="A10" s="21" t="s">
        <v>34</v>
      </c>
      <c r="B10" s="158"/>
      <c r="C10" s="159"/>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77"/>
      <c r="AF10" s="24"/>
      <c r="AG10" s="25" t="str">
        <f>IF(AND((AF10&gt;0),(AF$5&gt;0)),(AF10/AF$5*100),"")</f>
        <v/>
      </c>
      <c r="AH10" s="25"/>
      <c r="AI10" s="25"/>
      <c r="AJ10" s="25"/>
      <c r="AK10" s="25"/>
      <c r="AL10" s="25"/>
      <c r="AM10" s="25"/>
      <c r="AN10" s="25"/>
      <c r="AO10" s="25" t="str">
        <f>IF(AND((AN10&gt;0),(AN$5&gt;0)),(AN10/AN$5*100),"")</f>
        <v/>
      </c>
      <c r="AP10" s="25"/>
      <c r="AQ10" s="25"/>
      <c r="AR10" s="25"/>
      <c r="AS10" s="25"/>
      <c r="AT10" s="25"/>
      <c r="AU10" s="25"/>
      <c r="AV10" s="25"/>
      <c r="AW10" s="25"/>
      <c r="AX10" s="25"/>
      <c r="AY10" s="25"/>
      <c r="AZ10" s="25"/>
      <c r="BA10" s="25"/>
      <c r="BB10" s="25"/>
      <c r="BC10" s="25"/>
      <c r="BD10" s="25"/>
      <c r="BE10" s="25"/>
      <c r="BF10" s="25"/>
      <c r="BG10" s="25"/>
      <c r="BH10" s="25"/>
      <c r="BI10" s="77"/>
      <c r="BK10" s="11" t="str">
        <f t="shared" si="0"/>
        <v>Placoid lengths</v>
      </c>
      <c r="BL10" s="12"/>
      <c r="BM10" s="61"/>
      <c r="BN10" s="13"/>
      <c r="BO10" s="62"/>
      <c r="BP10" s="63"/>
      <c r="BQ10" s="14"/>
      <c r="BR10" s="64"/>
      <c r="BS10" s="65"/>
      <c r="BT10" s="66"/>
      <c r="BU10" s="13"/>
      <c r="BV10" s="67"/>
      <c r="BW10" s="13"/>
      <c r="BX10" s="14"/>
    </row>
    <row r="11" spans="1:76" x14ac:dyDescent="0.2">
      <c r="A11" s="9" t="s">
        <v>16</v>
      </c>
      <c r="B11" s="160">
        <v>8</v>
      </c>
      <c r="C11" s="161">
        <f t="shared" ref="C11:C15" si="14">IF(AND((B11&gt;0),(B$5&gt;0)),(B11/B$5*100),"")</f>
        <v>24.242424242424242</v>
      </c>
      <c r="D11" s="10">
        <v>6.4</v>
      </c>
      <c r="E11" s="20">
        <f t="shared" ref="E11:E15" si="15">IF(AND((D11&gt;0),(D$5&gt;0)),(D11/D$5*100),"")</f>
        <v>19.692307692307693</v>
      </c>
      <c r="F11" s="10">
        <v>6.2</v>
      </c>
      <c r="G11" s="20">
        <f t="shared" ref="G11:G15" si="16">IF(AND((F11&gt;0),(F$5&gt;0)),(F11/F$5*100),"")</f>
        <v>18.235294117647062</v>
      </c>
      <c r="H11" s="10">
        <v>7.8</v>
      </c>
      <c r="I11" s="20">
        <f t="shared" ref="I11:I15" si="17">IF(AND((H11&gt;0),(H$5&gt;0)),(H11/H$5*100),"")</f>
        <v>22.674418604651166</v>
      </c>
      <c r="J11" s="10">
        <v>7.4</v>
      </c>
      <c r="K11" s="20">
        <f t="shared" ref="K11:K15" si="18">IF(AND((J11&gt;0),(J$5&gt;0)),(J11/J$5*100),"")</f>
        <v>21.893491124260358</v>
      </c>
      <c r="L11" s="10">
        <v>7.2</v>
      </c>
      <c r="M11" s="20">
        <f t="shared" ref="M11:M15" si="19">IF(AND((L11&gt;0),(L$5&gt;0)),(L11/L$5*100),"")</f>
        <v>21.88449848024316</v>
      </c>
      <c r="N11" s="10">
        <v>7.4</v>
      </c>
      <c r="O11" s="20">
        <f t="shared" ref="O11:O15" si="20">IF(AND((N11&gt;0),(N$5&gt;0)),(N11/N$5*100),"")</f>
        <v>21.203438395415475</v>
      </c>
      <c r="P11" s="10">
        <v>7</v>
      </c>
      <c r="Q11" s="20">
        <f t="shared" ref="Q11:Q15" si="21">IF(AND((P11&gt;0),(P$5&gt;0)),(P11/P$5*100),"")</f>
        <v>20.64896755162242</v>
      </c>
      <c r="R11" s="10">
        <v>7.8</v>
      </c>
      <c r="S11" s="20">
        <f t="shared" ref="S11:S15" si="22">IF(AND((R11&gt;0),(R$5&gt;0)),(R11/R$5*100),"")</f>
        <v>20.74468085106383</v>
      </c>
      <c r="T11" s="10">
        <v>7.3</v>
      </c>
      <c r="U11" s="20">
        <f t="shared" ref="U11:U15" si="23">IF(AND((T11&gt;0),(T$5&gt;0)),(T11/T$5*100),"")</f>
        <v>20.334261838440113</v>
      </c>
      <c r="V11" s="10">
        <v>7.3</v>
      </c>
      <c r="W11" s="20">
        <f t="shared" ref="W11:W15" si="24">IF(AND((V11&gt;0),(V$5&gt;0)),(V11/V$5*100),"")</f>
        <v>21.791044776119403</v>
      </c>
      <c r="X11" s="10">
        <v>6.4</v>
      </c>
      <c r="Y11" s="20">
        <f t="shared" ref="Y11:Y15" si="25">IF(AND((X11&gt;0),(X$5&gt;0)),(X11/X$5*100),"")</f>
        <v>21.192052980132452</v>
      </c>
      <c r="Z11" s="10">
        <v>6.5</v>
      </c>
      <c r="AA11" s="20">
        <f t="shared" ref="AA11:AA15" si="26">IF(AND((Z11&gt;0),(Z$5&gt;0)),(Z11/Z$5*100),"")</f>
        <v>20.123839009287927</v>
      </c>
      <c r="AB11" s="10">
        <v>7.5</v>
      </c>
      <c r="AC11" s="20">
        <f t="shared" ref="AC11:AC15" si="27">IF(AND((AB11&gt;0),(AB$5&gt;0)),(AB11/AB$5*100),"")</f>
        <v>21.929824561403507</v>
      </c>
      <c r="AD11" s="10">
        <v>8.8000000000000007</v>
      </c>
      <c r="AE11" s="20">
        <f t="shared" ref="AE11:AE15" si="28">IF(AND((AD11&gt;0),(AD$5&gt;0)),(AD11/AD$5*100),"")</f>
        <v>25.287356321839084</v>
      </c>
      <c r="AF11" s="10">
        <v>5.8</v>
      </c>
      <c r="AG11" s="20">
        <f t="shared" ref="AG11:AG15" si="29">IF(AND((AF11&gt;0),(AF$5&gt;0)),(AF11/AF$5*100),"")</f>
        <v>19.66101694915254</v>
      </c>
      <c r="AH11" s="10">
        <v>7.4</v>
      </c>
      <c r="AI11" s="20">
        <f t="shared" ref="AI11:AI15" si="30">IF(AND((AH11&gt;0),(AH$5&gt;0)),(AH11/AH$5*100),"")</f>
        <v>20.385674931129479</v>
      </c>
      <c r="AJ11" s="10">
        <v>7.7</v>
      </c>
      <c r="AK11" s="20">
        <f t="shared" ref="AK11:AK15" si="31">IF(AND((AJ11&gt;0),(AJ$5&gt;0)),(AJ11/AJ$5*100),"")</f>
        <v>22.713864306784661</v>
      </c>
      <c r="AL11" s="10">
        <v>9.4</v>
      </c>
      <c r="AM11" s="20">
        <f t="shared" ref="AM11:AM15" si="32">IF(AND((AL11&gt;0),(AL$5&gt;0)),(AL11/AL$5*100),"")</f>
        <v>28.398791540785499</v>
      </c>
      <c r="AN11" s="10">
        <v>9.5</v>
      </c>
      <c r="AO11" s="20">
        <f t="shared" ref="AO11:AO15" si="33">IF(AND((AN11&gt;0),(AN$5&gt;0)),(AN11/AN$5*100),"")</f>
        <v>26.170798898071627</v>
      </c>
      <c r="AP11" s="10">
        <v>8.6</v>
      </c>
      <c r="AQ11" s="20">
        <f t="shared" ref="AQ11:AQ15" si="34">IF(AND((AP11&gt;0),(AP$5&gt;0)),(AP11/AP$5*100),"")</f>
        <v>24.571428571428569</v>
      </c>
      <c r="AR11" s="10">
        <v>7.4</v>
      </c>
      <c r="AS11" s="20">
        <f t="shared" ref="AS11:AS15" si="35">IF(AND((AR11&gt;0),(AR$5&gt;0)),(AR11/AR$5*100),"")</f>
        <v>20.728291316526608</v>
      </c>
      <c r="AT11" s="10">
        <v>7.9</v>
      </c>
      <c r="AU11" s="20">
        <f t="shared" ref="AU11:AU15" si="36">IF(AND((AT11&gt;0),(AT$5&gt;0)),(AT11/AT$5*100),"")</f>
        <v>23.235294117647058</v>
      </c>
      <c r="AV11" s="10">
        <v>7.2</v>
      </c>
      <c r="AW11" s="20">
        <f t="shared" ref="AW11:AW15" si="37">IF(AND((AV11&gt;0),(AV$5&gt;0)),(AV11/AV$5*100),"")</f>
        <v>20.396600566572239</v>
      </c>
      <c r="AX11" s="10">
        <v>5.9</v>
      </c>
      <c r="AY11" s="20">
        <f t="shared" ref="AY11:AY15" si="38">IF(AND((AX11&gt;0),(AX$5&gt;0)),(AX11/AX$5*100),"")</f>
        <v>18.670886075949365</v>
      </c>
      <c r="AZ11" s="10">
        <v>6.5</v>
      </c>
      <c r="BA11" s="20">
        <f t="shared" ref="BA11:BA15" si="39">IF(AND((AZ11&gt;0),(AZ$5&gt;0)),(AZ11/AZ$5*100),"")</f>
        <v>20.569620253164555</v>
      </c>
      <c r="BB11" s="10">
        <v>6.3</v>
      </c>
      <c r="BC11" s="20">
        <f t="shared" ref="BC11:BC15" si="40">IF(AND((BB11&gt;0),(BB$5&gt;0)),(BB11/BB$5*100),"")</f>
        <v>19.325153374233128</v>
      </c>
      <c r="BD11" s="10">
        <v>7.1</v>
      </c>
      <c r="BE11" s="20">
        <f t="shared" ref="BE11:BE15" si="41">IF(AND((BD11&gt;0),(BD$5&gt;0)),(BD11/BD$5*100),"")</f>
        <v>21.257485029940121</v>
      </c>
      <c r="BF11" s="10">
        <v>6.9</v>
      </c>
      <c r="BG11" s="20">
        <f t="shared" ref="BG11:BG15" si="42">IF(AND((BF11&gt;0),(BF$5&gt;0)),(BF11/BF$5*100),"")</f>
        <v>20.535714285714285</v>
      </c>
      <c r="BH11" s="10">
        <v>5.5</v>
      </c>
      <c r="BI11" s="20">
        <f t="shared" ref="BI11:BI15" si="43">IF(AND((BH11&gt;0),(BH$5&gt;0)),(BH11/BH$5*100),"")</f>
        <v>17.684887459807072</v>
      </c>
      <c r="BK11" s="11" t="str">
        <f t="shared" si="0"/>
        <v xml:space="preserve">     Macroplacoid 1</v>
      </c>
      <c r="BL11" s="12">
        <f t="shared" si="2"/>
        <v>30</v>
      </c>
      <c r="BM11" s="61">
        <f t="shared" si="1"/>
        <v>5.5</v>
      </c>
      <c r="BN11" s="13" t="str">
        <f t="shared" si="3"/>
        <v>–</v>
      </c>
      <c r="BO11" s="62">
        <f t="shared" si="4"/>
        <v>9.5</v>
      </c>
      <c r="BP11" s="63">
        <f t="shared" si="5"/>
        <v>17.684887459807072</v>
      </c>
      <c r="BQ11" s="14" t="str">
        <f t="shared" si="10"/>
        <v>–</v>
      </c>
      <c r="BR11" s="64">
        <f t="shared" si="6"/>
        <v>28.398791540785499</v>
      </c>
      <c r="BS11" s="65">
        <f t="shared" si="7"/>
        <v>7.2700000000000005</v>
      </c>
      <c r="BT11" s="66">
        <f t="shared" si="11"/>
        <v>21.53944694079216</v>
      </c>
      <c r="BU11" s="13">
        <f t="shared" si="8"/>
        <v>0.9759698977833815</v>
      </c>
      <c r="BV11" s="67">
        <f t="shared" si="12"/>
        <v>2.3586517245791181</v>
      </c>
      <c r="BW11" s="13">
        <f t="shared" si="9"/>
        <v>8</v>
      </c>
      <c r="BX11" s="14">
        <f t="shared" si="13"/>
        <v>24.242424242424242</v>
      </c>
    </row>
    <row r="12" spans="1:76" x14ac:dyDescent="0.2">
      <c r="A12" s="9" t="s">
        <v>17</v>
      </c>
      <c r="B12" s="160">
        <v>6</v>
      </c>
      <c r="C12" s="161">
        <f t="shared" si="14"/>
        <v>18.181818181818183</v>
      </c>
      <c r="D12" s="10">
        <v>5.5</v>
      </c>
      <c r="E12" s="20">
        <f t="shared" si="15"/>
        <v>16.923076923076923</v>
      </c>
      <c r="F12" s="10">
        <v>5.6</v>
      </c>
      <c r="G12" s="20">
        <f t="shared" si="16"/>
        <v>16.470588235294116</v>
      </c>
      <c r="H12" s="10">
        <v>6.5</v>
      </c>
      <c r="I12" s="20">
        <f t="shared" si="17"/>
        <v>18.895348837209301</v>
      </c>
      <c r="J12" s="10">
        <v>5.3</v>
      </c>
      <c r="K12" s="20">
        <f t="shared" si="18"/>
        <v>15.680473372781064</v>
      </c>
      <c r="L12" s="10">
        <v>6.2</v>
      </c>
      <c r="M12" s="20">
        <f t="shared" si="19"/>
        <v>18.844984802431615</v>
      </c>
      <c r="N12" s="10">
        <v>6</v>
      </c>
      <c r="O12" s="20">
        <f t="shared" si="20"/>
        <v>17.191977077363898</v>
      </c>
      <c r="P12" s="10">
        <v>5.9</v>
      </c>
      <c r="Q12" s="20">
        <f t="shared" si="21"/>
        <v>17.404129793510325</v>
      </c>
      <c r="R12" s="10">
        <v>6.1</v>
      </c>
      <c r="S12" s="20">
        <f t="shared" si="22"/>
        <v>16.223404255319149</v>
      </c>
      <c r="T12" s="10">
        <v>5.6</v>
      </c>
      <c r="U12" s="20">
        <f t="shared" si="23"/>
        <v>15.598885793871867</v>
      </c>
      <c r="V12" s="10">
        <v>5.2</v>
      </c>
      <c r="W12" s="20">
        <f t="shared" si="24"/>
        <v>15.522388059701491</v>
      </c>
      <c r="X12" s="10">
        <v>4.8</v>
      </c>
      <c r="Y12" s="20">
        <f t="shared" si="25"/>
        <v>15.894039735099339</v>
      </c>
      <c r="Z12" s="10">
        <v>5</v>
      </c>
      <c r="AA12" s="20">
        <f t="shared" si="26"/>
        <v>15.479876160990713</v>
      </c>
      <c r="AB12" s="10">
        <v>6</v>
      </c>
      <c r="AC12" s="20">
        <f t="shared" si="27"/>
        <v>17.543859649122805</v>
      </c>
      <c r="AD12" s="10">
        <v>6.3</v>
      </c>
      <c r="AE12" s="20">
        <f t="shared" si="28"/>
        <v>18.103448275862068</v>
      </c>
      <c r="AF12" s="10">
        <v>5</v>
      </c>
      <c r="AG12" s="20">
        <f t="shared" si="29"/>
        <v>16.949152542372879</v>
      </c>
      <c r="AH12" s="10">
        <v>6.7</v>
      </c>
      <c r="AI12" s="20">
        <f t="shared" si="30"/>
        <v>18.457300275482098</v>
      </c>
      <c r="AJ12" s="10">
        <v>6</v>
      </c>
      <c r="AK12" s="20">
        <f t="shared" si="31"/>
        <v>17.699115044247787</v>
      </c>
      <c r="AL12" s="10">
        <v>6.8</v>
      </c>
      <c r="AM12" s="20">
        <f t="shared" si="32"/>
        <v>20.543806646525677</v>
      </c>
      <c r="AN12" s="10">
        <v>7.1</v>
      </c>
      <c r="AO12" s="20">
        <f t="shared" si="33"/>
        <v>19.55922865013774</v>
      </c>
      <c r="AP12" s="10">
        <v>6.2</v>
      </c>
      <c r="AQ12" s="20">
        <f t="shared" si="34"/>
        <v>17.714285714285715</v>
      </c>
      <c r="AR12" s="10">
        <v>5.9</v>
      </c>
      <c r="AS12" s="20">
        <f t="shared" si="35"/>
        <v>16.526610644257701</v>
      </c>
      <c r="AT12" s="10">
        <v>6</v>
      </c>
      <c r="AU12" s="20">
        <f t="shared" si="36"/>
        <v>17.647058823529413</v>
      </c>
      <c r="AV12" s="10">
        <v>6.2</v>
      </c>
      <c r="AW12" s="20">
        <f t="shared" si="37"/>
        <v>17.563739376770542</v>
      </c>
      <c r="AX12" s="10">
        <v>5.2</v>
      </c>
      <c r="AY12" s="20">
        <f t="shared" si="38"/>
        <v>16.455696202531644</v>
      </c>
      <c r="AZ12" s="10">
        <v>4.5999999999999996</v>
      </c>
      <c r="BA12" s="20">
        <f t="shared" si="39"/>
        <v>14.556962025316453</v>
      </c>
      <c r="BB12" s="10">
        <v>5.4</v>
      </c>
      <c r="BC12" s="20">
        <f t="shared" si="40"/>
        <v>16.564417177914113</v>
      </c>
      <c r="BD12" s="10">
        <v>5.4</v>
      </c>
      <c r="BE12" s="20">
        <f t="shared" si="41"/>
        <v>16.167664670658684</v>
      </c>
      <c r="BF12" s="10">
        <v>6.2</v>
      </c>
      <c r="BG12" s="20">
        <f t="shared" si="42"/>
        <v>18.452380952380953</v>
      </c>
      <c r="BH12" s="10">
        <v>4.9000000000000004</v>
      </c>
      <c r="BI12" s="20">
        <f t="shared" si="43"/>
        <v>15.755627009646304</v>
      </c>
      <c r="BK12" s="11" t="str">
        <f t="shared" si="0"/>
        <v xml:space="preserve">     Macroplacoid 2</v>
      </c>
      <c r="BL12" s="12">
        <f t="shared" si="2"/>
        <v>30</v>
      </c>
      <c r="BM12" s="61">
        <f t="shared" si="1"/>
        <v>4.5999999999999996</v>
      </c>
      <c r="BN12" s="13" t="str">
        <f t="shared" si="3"/>
        <v>–</v>
      </c>
      <c r="BO12" s="62">
        <f t="shared" si="4"/>
        <v>7.1</v>
      </c>
      <c r="BP12" s="63">
        <f t="shared" si="5"/>
        <v>14.556962025316453</v>
      </c>
      <c r="BQ12" s="14" t="str">
        <f t="shared" si="10"/>
        <v>–</v>
      </c>
      <c r="BR12" s="64">
        <f t="shared" si="6"/>
        <v>20.543806646525677</v>
      </c>
      <c r="BS12" s="65">
        <f t="shared" si="7"/>
        <v>5.7866666666666653</v>
      </c>
      <c r="BT12" s="66">
        <f t="shared" si="11"/>
        <v>17.152378163650351</v>
      </c>
      <c r="BU12" s="13">
        <f t="shared" si="8"/>
        <v>0.62075223183920403</v>
      </c>
      <c r="BV12" s="67">
        <f t="shared" si="12"/>
        <v>1.3610339636406439</v>
      </c>
      <c r="BW12" s="13">
        <f t="shared" si="9"/>
        <v>6</v>
      </c>
      <c r="BX12" s="14">
        <f t="shared" si="13"/>
        <v>18.181818181818183</v>
      </c>
    </row>
    <row r="13" spans="1:76" x14ac:dyDescent="0.2">
      <c r="A13" s="9" t="s">
        <v>18</v>
      </c>
      <c r="B13" s="160">
        <v>2.1</v>
      </c>
      <c r="C13" s="161">
        <f t="shared" si="14"/>
        <v>6.3636363636363642</v>
      </c>
      <c r="D13" s="10">
        <v>1.8</v>
      </c>
      <c r="E13" s="20">
        <f t="shared" si="15"/>
        <v>5.5384615384615383</v>
      </c>
      <c r="F13" s="10">
        <v>1.8</v>
      </c>
      <c r="G13" s="20">
        <f t="shared" si="16"/>
        <v>5.2941176470588234</v>
      </c>
      <c r="H13" s="10">
        <v>2.7</v>
      </c>
      <c r="I13" s="20">
        <f t="shared" si="17"/>
        <v>7.8488372093023271</v>
      </c>
      <c r="J13" s="10">
        <v>1.6</v>
      </c>
      <c r="K13" s="20">
        <f t="shared" si="18"/>
        <v>4.7337278106508878</v>
      </c>
      <c r="L13" s="10">
        <v>2.2999999999999998</v>
      </c>
      <c r="M13" s="20">
        <f t="shared" si="19"/>
        <v>6.9908814589665651</v>
      </c>
      <c r="N13" s="10">
        <v>1.8</v>
      </c>
      <c r="O13" s="20">
        <f t="shared" si="20"/>
        <v>5.1575931232091694</v>
      </c>
      <c r="P13" s="10">
        <v>2</v>
      </c>
      <c r="Q13" s="20">
        <f t="shared" si="21"/>
        <v>5.8997050147492622</v>
      </c>
      <c r="R13" s="10">
        <v>1.8</v>
      </c>
      <c r="S13" s="20">
        <f t="shared" si="22"/>
        <v>4.7872340425531918</v>
      </c>
      <c r="T13" s="10">
        <v>2.1</v>
      </c>
      <c r="U13" s="20">
        <f t="shared" si="23"/>
        <v>5.8495821727019504</v>
      </c>
      <c r="V13" s="10">
        <v>1.7</v>
      </c>
      <c r="W13" s="20">
        <f t="shared" si="24"/>
        <v>5.0746268656716413</v>
      </c>
      <c r="X13" s="10">
        <v>2.2999999999999998</v>
      </c>
      <c r="Y13" s="20">
        <f t="shared" si="25"/>
        <v>7.6158940397350996</v>
      </c>
      <c r="Z13" s="10">
        <v>2</v>
      </c>
      <c r="AA13" s="20">
        <f t="shared" si="26"/>
        <v>6.1919504643962853</v>
      </c>
      <c r="AB13" s="10">
        <v>1.8</v>
      </c>
      <c r="AC13" s="20">
        <f t="shared" si="27"/>
        <v>5.2631578947368416</v>
      </c>
      <c r="AD13" s="10">
        <v>2.4</v>
      </c>
      <c r="AE13" s="20">
        <f t="shared" si="28"/>
        <v>6.8965517241379306</v>
      </c>
      <c r="AF13" s="10">
        <v>1.6</v>
      </c>
      <c r="AG13" s="20">
        <f t="shared" si="29"/>
        <v>5.4237288135593227</v>
      </c>
      <c r="AH13" s="10">
        <v>1.9</v>
      </c>
      <c r="AI13" s="20">
        <f t="shared" si="30"/>
        <v>5.2341597796143251</v>
      </c>
      <c r="AJ13" s="10">
        <v>2.2000000000000002</v>
      </c>
      <c r="AK13" s="20">
        <f t="shared" si="31"/>
        <v>6.4896755162241897</v>
      </c>
      <c r="AL13" s="10">
        <v>1.9</v>
      </c>
      <c r="AM13" s="20">
        <f t="shared" si="32"/>
        <v>5.7401812688821749</v>
      </c>
      <c r="AN13" s="10">
        <v>2.1</v>
      </c>
      <c r="AO13" s="20">
        <f t="shared" si="33"/>
        <v>5.7851239669421499</v>
      </c>
      <c r="AP13" s="10">
        <v>2</v>
      </c>
      <c r="AQ13" s="20">
        <f t="shared" si="34"/>
        <v>5.7142857142857144</v>
      </c>
      <c r="AR13" s="10">
        <v>2</v>
      </c>
      <c r="AS13" s="20">
        <f t="shared" si="35"/>
        <v>5.6022408963585431</v>
      </c>
      <c r="AT13" s="10">
        <v>1.7</v>
      </c>
      <c r="AU13" s="20">
        <f t="shared" si="36"/>
        <v>5</v>
      </c>
      <c r="AV13" s="10">
        <v>2.6</v>
      </c>
      <c r="AW13" s="20">
        <f t="shared" si="37"/>
        <v>7.3654390934844205</v>
      </c>
      <c r="AX13" s="10">
        <v>1.9</v>
      </c>
      <c r="AY13" s="20">
        <f t="shared" si="38"/>
        <v>6.0126582278481004</v>
      </c>
      <c r="AZ13" s="10">
        <v>1.9</v>
      </c>
      <c r="BA13" s="20">
        <f t="shared" si="39"/>
        <v>6.0126582278481004</v>
      </c>
      <c r="BB13" s="10">
        <v>2.1</v>
      </c>
      <c r="BC13" s="20">
        <f t="shared" si="40"/>
        <v>6.4417177914110431</v>
      </c>
      <c r="BD13" s="10">
        <v>2.1</v>
      </c>
      <c r="BE13" s="20">
        <f t="shared" si="41"/>
        <v>6.2874251497006002</v>
      </c>
      <c r="BF13" s="10">
        <v>1.9</v>
      </c>
      <c r="BG13" s="20">
        <f t="shared" si="42"/>
        <v>5.6547619047619042</v>
      </c>
      <c r="BH13" s="10">
        <v>2</v>
      </c>
      <c r="BI13" s="20">
        <f t="shared" si="43"/>
        <v>6.430868167202572</v>
      </c>
      <c r="BK13" s="11" t="str">
        <f t="shared" si="0"/>
        <v xml:space="preserve">     Microplacoid</v>
      </c>
      <c r="BL13" s="12">
        <f t="shared" si="2"/>
        <v>30</v>
      </c>
      <c r="BM13" s="61">
        <f t="shared" si="1"/>
        <v>1.6</v>
      </c>
      <c r="BN13" s="13" t="str">
        <f t="shared" si="3"/>
        <v>–</v>
      </c>
      <c r="BO13" s="62">
        <f t="shared" si="4"/>
        <v>2.7</v>
      </c>
      <c r="BP13" s="63">
        <f t="shared" si="5"/>
        <v>4.7337278106508878</v>
      </c>
      <c r="BQ13" s="14" t="str">
        <f t="shared" si="10"/>
        <v>–</v>
      </c>
      <c r="BR13" s="64">
        <f t="shared" si="6"/>
        <v>7.8488372093023271</v>
      </c>
      <c r="BS13" s="65">
        <f t="shared" si="7"/>
        <v>2.0033333333333334</v>
      </c>
      <c r="BT13" s="66">
        <f t="shared" si="11"/>
        <v>5.9566960629363681</v>
      </c>
      <c r="BU13" s="13">
        <f t="shared" si="8"/>
        <v>0.26455340811852174</v>
      </c>
      <c r="BV13" s="67">
        <f t="shared" si="12"/>
        <v>0.80545802220249985</v>
      </c>
      <c r="BW13" s="13">
        <f t="shared" si="9"/>
        <v>2.1</v>
      </c>
      <c r="BX13" s="14">
        <f t="shared" si="13"/>
        <v>6.3636363636363642</v>
      </c>
    </row>
    <row r="14" spans="1:76" x14ac:dyDescent="0.2">
      <c r="A14" s="9" t="s">
        <v>19</v>
      </c>
      <c r="B14" s="160">
        <v>14.4</v>
      </c>
      <c r="C14" s="161">
        <f t="shared" si="14"/>
        <v>43.63636363636364</v>
      </c>
      <c r="D14" s="10">
        <v>12.9</v>
      </c>
      <c r="E14" s="20">
        <f t="shared" si="15"/>
        <v>39.692307692307693</v>
      </c>
      <c r="F14" s="10">
        <v>12.5</v>
      </c>
      <c r="G14" s="20">
        <f t="shared" si="16"/>
        <v>36.764705882352942</v>
      </c>
      <c r="H14" s="10">
        <v>15.1</v>
      </c>
      <c r="I14" s="20">
        <f t="shared" si="17"/>
        <v>43.895348837209305</v>
      </c>
      <c r="J14" s="10">
        <v>14</v>
      </c>
      <c r="K14" s="20">
        <f t="shared" si="18"/>
        <v>41.42011834319527</v>
      </c>
      <c r="L14" s="10">
        <v>14.2</v>
      </c>
      <c r="M14" s="20">
        <f t="shared" si="19"/>
        <v>43.161094224924014</v>
      </c>
      <c r="N14" s="10">
        <v>14.6</v>
      </c>
      <c r="O14" s="20">
        <f t="shared" si="20"/>
        <v>41.833810888252145</v>
      </c>
      <c r="P14" s="10">
        <v>13.9</v>
      </c>
      <c r="Q14" s="20">
        <f t="shared" si="21"/>
        <v>41.002949852507378</v>
      </c>
      <c r="R14" s="10">
        <v>15.1</v>
      </c>
      <c r="S14" s="20">
        <f t="shared" si="22"/>
        <v>40.159574468085104</v>
      </c>
      <c r="T14" s="10">
        <v>14.6</v>
      </c>
      <c r="U14" s="20">
        <f t="shared" si="23"/>
        <v>40.668523676880227</v>
      </c>
      <c r="V14" s="10">
        <v>14.1</v>
      </c>
      <c r="W14" s="20">
        <f t="shared" si="24"/>
        <v>42.089552238805972</v>
      </c>
      <c r="X14" s="10">
        <v>12.5</v>
      </c>
      <c r="Y14" s="20">
        <f t="shared" si="25"/>
        <v>41.390728476821195</v>
      </c>
      <c r="Z14" s="10">
        <v>12.2</v>
      </c>
      <c r="AA14" s="20">
        <f t="shared" si="26"/>
        <v>37.77089783281734</v>
      </c>
      <c r="AB14" s="10">
        <v>14.8</v>
      </c>
      <c r="AC14" s="20">
        <f t="shared" si="27"/>
        <v>43.274853801169591</v>
      </c>
      <c r="AD14" s="10">
        <v>15.9</v>
      </c>
      <c r="AE14" s="20">
        <f t="shared" si="28"/>
        <v>45.689655172413794</v>
      </c>
      <c r="AF14" s="10">
        <v>11.5</v>
      </c>
      <c r="AG14" s="20">
        <f t="shared" si="29"/>
        <v>38.983050847457626</v>
      </c>
      <c r="AH14" s="10">
        <v>15</v>
      </c>
      <c r="AI14" s="20">
        <f t="shared" si="30"/>
        <v>41.32231404958678</v>
      </c>
      <c r="AJ14" s="10">
        <v>14.6</v>
      </c>
      <c r="AK14" s="20">
        <f t="shared" si="31"/>
        <v>43.067846607669615</v>
      </c>
      <c r="AL14" s="10">
        <v>17.2</v>
      </c>
      <c r="AM14" s="20">
        <f t="shared" si="32"/>
        <v>51.963746223564954</v>
      </c>
      <c r="AN14" s="10">
        <v>17.5</v>
      </c>
      <c r="AO14" s="20">
        <f t="shared" si="33"/>
        <v>48.209366391184574</v>
      </c>
      <c r="AP14" s="10">
        <v>15.2</v>
      </c>
      <c r="AQ14" s="20">
        <f t="shared" si="34"/>
        <v>43.428571428571431</v>
      </c>
      <c r="AR14" s="10">
        <v>14.8</v>
      </c>
      <c r="AS14" s="20">
        <f t="shared" si="35"/>
        <v>41.456582633053216</v>
      </c>
      <c r="AT14" s="10">
        <v>14.9</v>
      </c>
      <c r="AU14" s="20">
        <f t="shared" si="36"/>
        <v>43.823529411764703</v>
      </c>
      <c r="AV14" s="10">
        <v>14.5</v>
      </c>
      <c r="AW14" s="20">
        <f t="shared" si="37"/>
        <v>41.07648725212465</v>
      </c>
      <c r="AX14" s="10">
        <v>11.9</v>
      </c>
      <c r="AY14" s="20">
        <f t="shared" si="38"/>
        <v>37.658227848101269</v>
      </c>
      <c r="AZ14" s="10">
        <v>12.5</v>
      </c>
      <c r="BA14" s="20">
        <f t="shared" si="39"/>
        <v>39.556962025316459</v>
      </c>
      <c r="BB14" s="10">
        <v>13.1</v>
      </c>
      <c r="BC14" s="20">
        <f t="shared" si="40"/>
        <v>40.184049079754594</v>
      </c>
      <c r="BD14" s="10">
        <v>13.2</v>
      </c>
      <c r="BE14" s="20">
        <f t="shared" si="41"/>
        <v>39.520958083832333</v>
      </c>
      <c r="BF14" s="10">
        <v>14</v>
      </c>
      <c r="BG14" s="20">
        <f t="shared" si="42"/>
        <v>41.666666666666664</v>
      </c>
      <c r="BH14" s="10">
        <v>12.2</v>
      </c>
      <c r="BI14" s="20">
        <f t="shared" si="43"/>
        <v>39.228295819935688</v>
      </c>
      <c r="BK14" s="11" t="str">
        <f t="shared" si="0"/>
        <v xml:space="preserve">     Macroplacoid row</v>
      </c>
      <c r="BL14" s="12">
        <f t="shared" si="2"/>
        <v>30</v>
      </c>
      <c r="BM14" s="61">
        <f t="shared" si="1"/>
        <v>11.5</v>
      </c>
      <c r="BN14" s="13" t="str">
        <f t="shared" si="3"/>
        <v>–</v>
      </c>
      <c r="BO14" s="62">
        <f t="shared" si="4"/>
        <v>17.5</v>
      </c>
      <c r="BP14" s="63">
        <f t="shared" si="5"/>
        <v>36.764705882352942</v>
      </c>
      <c r="BQ14" s="14" t="str">
        <f t="shared" si="10"/>
        <v>–</v>
      </c>
      <c r="BR14" s="64">
        <f t="shared" si="6"/>
        <v>51.963746223564954</v>
      </c>
      <c r="BS14" s="65">
        <f t="shared" si="7"/>
        <v>14.096666666666666</v>
      </c>
      <c r="BT14" s="66">
        <f t="shared" si="11"/>
        <v>41.786571313089674</v>
      </c>
      <c r="BU14" s="13">
        <f t="shared" si="8"/>
        <v>1.4487767333128188</v>
      </c>
      <c r="BV14" s="67">
        <f t="shared" si="12"/>
        <v>3.0856238369163314</v>
      </c>
      <c r="BW14" s="13">
        <f t="shared" si="9"/>
        <v>14.4</v>
      </c>
      <c r="BX14" s="14">
        <f t="shared" si="13"/>
        <v>43.63636363636364</v>
      </c>
    </row>
    <row r="15" spans="1:76" x14ac:dyDescent="0.2">
      <c r="A15" s="9" t="s">
        <v>20</v>
      </c>
      <c r="B15" s="160">
        <v>17</v>
      </c>
      <c r="C15" s="161">
        <f t="shared" si="14"/>
        <v>51.515151515151516</v>
      </c>
      <c r="D15" s="10">
        <v>14.6</v>
      </c>
      <c r="E15" s="20">
        <f t="shared" si="15"/>
        <v>44.92307692307692</v>
      </c>
      <c r="F15" s="10">
        <v>14.5</v>
      </c>
      <c r="G15" s="20">
        <f t="shared" si="16"/>
        <v>42.647058823529413</v>
      </c>
      <c r="H15" s="10">
        <v>18.5</v>
      </c>
      <c r="I15" s="20">
        <f t="shared" si="17"/>
        <v>53.779069767441868</v>
      </c>
      <c r="J15" s="10">
        <v>16.2</v>
      </c>
      <c r="K15" s="20">
        <f t="shared" si="18"/>
        <v>47.928994082840234</v>
      </c>
      <c r="L15" s="10">
        <v>16.899999999999999</v>
      </c>
      <c r="M15" s="20">
        <f t="shared" si="19"/>
        <v>51.367781155015194</v>
      </c>
      <c r="N15" s="10">
        <v>17.600000000000001</v>
      </c>
      <c r="O15" s="20">
        <f t="shared" si="20"/>
        <v>50.42979942693411</v>
      </c>
      <c r="P15" s="10">
        <v>16.399999999999999</v>
      </c>
      <c r="Q15" s="20">
        <f t="shared" si="21"/>
        <v>48.377581120943951</v>
      </c>
      <c r="R15" s="10">
        <v>17.899999999999999</v>
      </c>
      <c r="S15" s="20">
        <f t="shared" si="22"/>
        <v>47.606382978723403</v>
      </c>
      <c r="T15" s="10">
        <v>16.8</v>
      </c>
      <c r="U15" s="20">
        <f t="shared" si="23"/>
        <v>46.796657381615603</v>
      </c>
      <c r="V15" s="10">
        <v>16.3</v>
      </c>
      <c r="W15" s="20">
        <f t="shared" si="24"/>
        <v>48.656716417910452</v>
      </c>
      <c r="X15" s="10">
        <v>15</v>
      </c>
      <c r="Y15" s="20">
        <f t="shared" si="25"/>
        <v>49.668874172185433</v>
      </c>
      <c r="Z15" s="10">
        <v>14.3</v>
      </c>
      <c r="AA15" s="20">
        <f t="shared" si="26"/>
        <v>44.27244582043344</v>
      </c>
      <c r="AB15" s="10">
        <v>17.7</v>
      </c>
      <c r="AC15" s="20">
        <f t="shared" si="27"/>
        <v>51.754385964912274</v>
      </c>
      <c r="AD15" s="10">
        <v>19</v>
      </c>
      <c r="AE15" s="20">
        <f t="shared" si="28"/>
        <v>54.597701149425291</v>
      </c>
      <c r="AF15" s="10">
        <v>14</v>
      </c>
      <c r="AG15" s="20">
        <f t="shared" si="29"/>
        <v>47.457627118644069</v>
      </c>
      <c r="AH15" s="10">
        <v>17.3</v>
      </c>
      <c r="AI15" s="20">
        <f t="shared" si="30"/>
        <v>47.658402203856753</v>
      </c>
      <c r="AJ15" s="10">
        <v>17.2</v>
      </c>
      <c r="AK15" s="20">
        <f t="shared" si="31"/>
        <v>50.737463126843664</v>
      </c>
      <c r="AL15" s="10">
        <v>18.3</v>
      </c>
      <c r="AM15" s="20">
        <f t="shared" si="32"/>
        <v>55.287009063444103</v>
      </c>
      <c r="AN15" s="10">
        <v>19.399999999999999</v>
      </c>
      <c r="AO15" s="20">
        <f t="shared" si="33"/>
        <v>53.443526170798897</v>
      </c>
      <c r="AP15" s="10">
        <v>17.8</v>
      </c>
      <c r="AQ15" s="20">
        <f t="shared" si="34"/>
        <v>50.857142857142854</v>
      </c>
      <c r="AR15" s="10">
        <v>17.3</v>
      </c>
      <c r="AS15" s="20">
        <f t="shared" si="35"/>
        <v>48.459383753501399</v>
      </c>
      <c r="AT15" s="10">
        <v>17.5</v>
      </c>
      <c r="AU15" s="20">
        <f t="shared" si="36"/>
        <v>51.470588235294116</v>
      </c>
      <c r="AV15" s="10">
        <v>17.2</v>
      </c>
      <c r="AW15" s="20">
        <f t="shared" si="37"/>
        <v>48.725212464589234</v>
      </c>
      <c r="AX15" s="10">
        <v>14.6</v>
      </c>
      <c r="AY15" s="20">
        <f t="shared" si="38"/>
        <v>46.202531645569614</v>
      </c>
      <c r="AZ15" s="10">
        <v>15</v>
      </c>
      <c r="BA15" s="20">
        <f t="shared" si="39"/>
        <v>47.468354430379748</v>
      </c>
      <c r="BB15" s="10">
        <v>16.100000000000001</v>
      </c>
      <c r="BC15" s="20">
        <f t="shared" si="40"/>
        <v>49.386503067484668</v>
      </c>
      <c r="BD15" s="10">
        <v>15.9</v>
      </c>
      <c r="BE15" s="20">
        <f t="shared" si="41"/>
        <v>47.604790419161681</v>
      </c>
      <c r="BF15" s="10">
        <v>16.8</v>
      </c>
      <c r="BG15" s="20">
        <f t="shared" si="42"/>
        <v>50</v>
      </c>
      <c r="BH15" s="10">
        <v>14.7</v>
      </c>
      <c r="BI15" s="20">
        <f t="shared" si="43"/>
        <v>47.266881028938897</v>
      </c>
      <c r="BK15" s="11" t="str">
        <f t="shared" si="0"/>
        <v xml:space="preserve">     Placoid row</v>
      </c>
      <c r="BL15" s="12">
        <f t="shared" si="2"/>
        <v>30</v>
      </c>
      <c r="BM15" s="61">
        <f t="shared" si="1"/>
        <v>14</v>
      </c>
      <c r="BN15" s="13" t="str">
        <f t="shared" si="3"/>
        <v>–</v>
      </c>
      <c r="BO15" s="62">
        <f t="shared" si="4"/>
        <v>19.399999999999999</v>
      </c>
      <c r="BP15" s="63">
        <f t="shared" si="5"/>
        <v>42.647058823529413</v>
      </c>
      <c r="BQ15" s="14" t="str">
        <f t="shared" si="10"/>
        <v>–</v>
      </c>
      <c r="BR15" s="64">
        <f t="shared" si="6"/>
        <v>55.287009063444103</v>
      </c>
      <c r="BS15" s="65">
        <f t="shared" si="7"/>
        <v>16.593333333333337</v>
      </c>
      <c r="BT15" s="66">
        <f t="shared" si="11"/>
        <v>49.211569742859638</v>
      </c>
      <c r="BU15" s="13">
        <f t="shared" si="8"/>
        <v>1.4680348894973883</v>
      </c>
      <c r="BV15" s="67">
        <f t="shared" si="12"/>
        <v>2.9669604695448202</v>
      </c>
      <c r="BW15" s="13">
        <f t="shared" si="9"/>
        <v>17</v>
      </c>
      <c r="BX15" s="14">
        <f t="shared" si="13"/>
        <v>51.515151515151516</v>
      </c>
    </row>
    <row r="16" spans="1:76" x14ac:dyDescent="0.2">
      <c r="A16" s="21" t="s">
        <v>21</v>
      </c>
      <c r="B16" s="158"/>
      <c r="C16" s="159"/>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77"/>
      <c r="AF16" s="24"/>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77"/>
      <c r="BK16" s="11" t="str">
        <f t="shared" si="0"/>
        <v>Claw 1 lengths</v>
      </c>
      <c r="BL16" s="12"/>
      <c r="BM16" s="61"/>
      <c r="BN16" s="13"/>
      <c r="BO16" s="62"/>
      <c r="BP16" s="63"/>
      <c r="BQ16" s="14"/>
      <c r="BR16" s="64"/>
      <c r="BS16" s="65"/>
      <c r="BT16" s="66"/>
      <c r="BU16" s="13"/>
      <c r="BV16" s="67"/>
      <c r="BW16" s="13"/>
      <c r="BX16" s="14"/>
    </row>
    <row r="17" spans="1:76" x14ac:dyDescent="0.2">
      <c r="A17" s="9" t="s">
        <v>22</v>
      </c>
      <c r="B17" s="160">
        <v>8.3000000000000007</v>
      </c>
      <c r="C17" s="161">
        <f t="shared" ref="C17:C20" si="44">IF(AND((B17&gt;0),(B$5&gt;0)),(B17/B$5*100),"")</f>
        <v>25.151515151515152</v>
      </c>
      <c r="D17" s="10">
        <v>9.6999999999999993</v>
      </c>
      <c r="E17" s="20">
        <f t="shared" ref="E17:E20" si="45">IF(AND((D17&gt;0),(D$5&gt;0)),(D17/D$5*100),"")</f>
        <v>29.846153846153843</v>
      </c>
      <c r="F17" s="10">
        <v>8.6</v>
      </c>
      <c r="G17" s="20">
        <f t="shared" ref="G17:G20" si="46">IF(AND((F17&gt;0),(F$5&gt;0)),(F17/F$5*100),"")</f>
        <v>25.294117647058822</v>
      </c>
      <c r="H17" s="10">
        <v>9.3000000000000007</v>
      </c>
      <c r="I17" s="20">
        <f t="shared" ref="I17:I20" si="47">IF(AND((H17&gt;0),(H$5&gt;0)),(H17/H$5*100),"")</f>
        <v>27.034883720930235</v>
      </c>
      <c r="J17" s="10">
        <v>9.6</v>
      </c>
      <c r="K17" s="20">
        <f t="shared" ref="K17:K20" si="48">IF(AND((J17&gt;0),(J$5&gt;0)),(J17/J$5*100),"")</f>
        <v>28.402366863905325</v>
      </c>
      <c r="L17" s="10">
        <v>9.4</v>
      </c>
      <c r="M17" s="20">
        <f t="shared" ref="M17:M20" si="49">IF(AND((L17&gt;0),(L$5&gt;0)),(L17/L$5*100),"")</f>
        <v>28.571428571428577</v>
      </c>
      <c r="N17" s="10">
        <v>9.6999999999999993</v>
      </c>
      <c r="O17" s="20">
        <f t="shared" ref="O17:O20" si="50">IF(AND((N17&gt;0),(N$5&gt;0)),(N17/N$5*100),"")</f>
        <v>27.793696275071632</v>
      </c>
      <c r="P17" s="10">
        <v>8.5</v>
      </c>
      <c r="Q17" s="20">
        <f t="shared" ref="Q17:Q20" si="51">IF(AND((P17&gt;0),(P$5&gt;0)),(P17/P$5*100),"")</f>
        <v>25.073746312684371</v>
      </c>
      <c r="R17" s="10">
        <v>11.3</v>
      </c>
      <c r="S17" s="20">
        <f t="shared" ref="S17:S20" si="52">IF(AND((R17&gt;0),(R$5&gt;0)),(R17/R$5*100),"")</f>
        <v>30.053191489361701</v>
      </c>
      <c r="T17" s="10">
        <v>9.4</v>
      </c>
      <c r="U17" s="20">
        <f t="shared" ref="U17:U20" si="53">IF(AND((T17&gt;0),(T$5&gt;0)),(T17/T$5*100),"")</f>
        <v>26.183844011142064</v>
      </c>
      <c r="V17" s="10">
        <v>9.6999999999999993</v>
      </c>
      <c r="W17" s="20">
        <f t="shared" ref="W17:W20" si="54">IF(AND((V17&gt;0),(V$5&gt;0)),(V17/V$5*100),"")</f>
        <v>28.955223880597014</v>
      </c>
      <c r="X17" s="10">
        <v>9.1999999999999993</v>
      </c>
      <c r="Y17" s="20">
        <f t="shared" ref="Y17:Y20" si="55">IF(AND((X17&gt;0),(X$5&gt;0)),(X17/X$5*100),"")</f>
        <v>30.463576158940398</v>
      </c>
      <c r="Z17" s="10">
        <v>9.5</v>
      </c>
      <c r="AA17" s="20">
        <f t="shared" ref="AA17:AA20" si="56">IF(AND((Z17&gt;0),(Z$5&gt;0)),(Z17/Z$5*100),"")</f>
        <v>29.411764705882355</v>
      </c>
      <c r="AB17" s="10">
        <v>9.9</v>
      </c>
      <c r="AC17" s="20">
        <f t="shared" ref="AC17:AC20" si="57">IF(AND((AB17&gt;0),(AB$5&gt;0)),(AB17/AB$5*100),"")</f>
        <v>28.947368421052634</v>
      </c>
      <c r="AD17" s="10">
        <v>9.4</v>
      </c>
      <c r="AE17" s="20">
        <f t="shared" ref="AE17:AE20" si="58">IF(AND((AD17&gt;0),(AD$5&gt;0)),(AD17/AD$5*100),"")</f>
        <v>27.011494252873568</v>
      </c>
      <c r="AF17" s="10">
        <v>9.1</v>
      </c>
      <c r="AG17" s="20">
        <f t="shared" ref="AG17:AG20" si="59">IF(AND((AF17&gt;0),(AF$5&gt;0)),(AF17/AF$5*100),"")</f>
        <v>30.84745762711864</v>
      </c>
      <c r="AH17" s="10">
        <v>10.9</v>
      </c>
      <c r="AI17" s="20">
        <f t="shared" ref="AI17:AI20" si="60">IF(AND((AH17&gt;0),(AH$5&gt;0)),(AH17/AH$5*100),"")</f>
        <v>30.027548209366394</v>
      </c>
      <c r="AJ17" s="10">
        <v>9.1</v>
      </c>
      <c r="AK17" s="20">
        <f t="shared" ref="AK17:AK20" si="61">IF(AND((AJ17&gt;0),(AJ$5&gt;0)),(AJ17/AJ$5*100),"")</f>
        <v>26.843657817109147</v>
      </c>
      <c r="AL17" s="10">
        <v>11.1</v>
      </c>
      <c r="AM17" s="20">
        <f t="shared" ref="AM17:AM20" si="62">IF(AND((AL17&gt;0),(AL$5&gt;0)),(AL17/AL$5*100),"")</f>
        <v>33.534743202416919</v>
      </c>
      <c r="AN17" s="10">
        <v>9.9</v>
      </c>
      <c r="AO17" s="20">
        <f t="shared" ref="AO17:AO21" si="63">IF(AND((AN17&gt;0),(AN$5&gt;0)),(AN17/AN$5*100),"")</f>
        <v>27.272727272727277</v>
      </c>
      <c r="AP17" s="10">
        <v>9.3000000000000007</v>
      </c>
      <c r="AQ17" s="20">
        <f t="shared" ref="AQ17:AQ20" si="64">IF(AND((AP17&gt;0),(AP$5&gt;0)),(AP17/AP$5*100),"")</f>
        <v>26.571428571428573</v>
      </c>
      <c r="AR17" s="10">
        <v>9</v>
      </c>
      <c r="AS17" s="20">
        <f t="shared" ref="AS17:AS20" si="65">IF(AND((AR17&gt;0),(AR$5&gt;0)),(AR17/AR$5*100),"")</f>
        <v>25.210084033613445</v>
      </c>
      <c r="AT17" s="10">
        <v>10</v>
      </c>
      <c r="AU17" s="20">
        <f t="shared" ref="AU17:AU20" si="66">IF(AND((AT17&gt;0),(AT$5&gt;0)),(AT17/AT$5*100),"")</f>
        <v>29.411764705882355</v>
      </c>
      <c r="AV17" s="10">
        <v>9.6999999999999993</v>
      </c>
      <c r="AW17" s="20">
        <f t="shared" ref="AW17:AW20" si="67">IF(AND((AV17&gt;0),(AV$5&gt;0)),(AV17/AV$5*100),"")</f>
        <v>27.47875354107649</v>
      </c>
      <c r="AX17" s="10">
        <v>9.1</v>
      </c>
      <c r="AY17" s="20">
        <f t="shared" ref="AY17:AY20" si="68">IF(AND((AX17&gt;0),(AX$5&gt;0)),(AX17/AX$5*100),"")</f>
        <v>28.797468354430379</v>
      </c>
      <c r="AZ17" s="10">
        <v>8.9</v>
      </c>
      <c r="BA17" s="20">
        <f t="shared" ref="BA17:BA20" si="69">IF(AND((AZ17&gt;0),(AZ$5&gt;0)),(AZ17/AZ$5*100),"")</f>
        <v>28.164556962025316</v>
      </c>
      <c r="BB17" s="10">
        <v>9.5</v>
      </c>
      <c r="BC17" s="20">
        <f t="shared" ref="BC17:BC20" si="70">IF(AND((BB17&gt;0),(BB$5&gt;0)),(BB17/BB$5*100),"")</f>
        <v>29.141104294478527</v>
      </c>
      <c r="BD17" s="10">
        <v>9.4</v>
      </c>
      <c r="BE17" s="20">
        <f t="shared" ref="BE17:BE20" si="71">IF(AND((BD17&gt;0),(BD$5&gt;0)),(BD17/BD$5*100),"")</f>
        <v>28.143712574850298</v>
      </c>
      <c r="BF17" s="10">
        <v>9.5</v>
      </c>
      <c r="BG17" s="20">
        <f t="shared" ref="BG17:BG20" si="72">IF(AND((BF17&gt;0),(BF$5&gt;0)),(BF17/BF$5*100),"")</f>
        <v>28.273809523809522</v>
      </c>
      <c r="BH17" s="10">
        <v>9.6999999999999993</v>
      </c>
      <c r="BI17" s="20">
        <f t="shared" ref="BI17:BI20" si="73">IF(AND((BH17&gt;0),(BH$5&gt;0)),(BH17/BH$5*100),"")</f>
        <v>31.189710610932469</v>
      </c>
      <c r="BK17" s="11" t="str">
        <f t="shared" si="0"/>
        <v xml:space="preserve">     External primary branch</v>
      </c>
      <c r="BL17" s="12">
        <f t="shared" si="2"/>
        <v>30</v>
      </c>
      <c r="BM17" s="61">
        <f t="shared" si="1"/>
        <v>8.3000000000000007</v>
      </c>
      <c r="BN17" s="13" t="str">
        <f t="shared" si="3"/>
        <v>–</v>
      </c>
      <c r="BO17" s="62">
        <f t="shared" si="4"/>
        <v>11.3</v>
      </c>
      <c r="BP17" s="63">
        <f t="shared" si="5"/>
        <v>25.073746312684371</v>
      </c>
      <c r="BQ17" s="14" t="str">
        <f t="shared" si="10"/>
        <v>–</v>
      </c>
      <c r="BR17" s="64">
        <f t="shared" si="6"/>
        <v>33.534743202416919</v>
      </c>
      <c r="BS17" s="65">
        <f t="shared" si="7"/>
        <v>9.5233333333333334</v>
      </c>
      <c r="BT17" s="66">
        <f t="shared" si="11"/>
        <v>28.303429953662111</v>
      </c>
      <c r="BU17" s="13">
        <f t="shared" si="8"/>
        <v>0.67142839674385446</v>
      </c>
      <c r="BV17" s="67">
        <f t="shared" si="12"/>
        <v>1.9784470187486989</v>
      </c>
      <c r="BW17" s="13">
        <f t="shared" si="9"/>
        <v>8.3000000000000007</v>
      </c>
      <c r="BX17" s="14">
        <f t="shared" si="13"/>
        <v>25.151515151515152</v>
      </c>
    </row>
    <row r="18" spans="1:76" x14ac:dyDescent="0.2">
      <c r="A18" s="9" t="s">
        <v>23</v>
      </c>
      <c r="B18" s="160">
        <v>6.5</v>
      </c>
      <c r="C18" s="161">
        <f t="shared" si="44"/>
        <v>19.696969696969695</v>
      </c>
      <c r="D18" s="10">
        <v>8.4</v>
      </c>
      <c r="E18" s="20">
        <f t="shared" si="45"/>
        <v>25.846153846153847</v>
      </c>
      <c r="F18" s="10">
        <v>7.7</v>
      </c>
      <c r="G18" s="20">
        <f t="shared" si="46"/>
        <v>22.647058823529413</v>
      </c>
      <c r="H18" s="10">
        <v>6.8</v>
      </c>
      <c r="I18" s="20">
        <f t="shared" si="47"/>
        <v>19.767441860465116</v>
      </c>
      <c r="J18" s="10">
        <v>7.8</v>
      </c>
      <c r="K18" s="20">
        <f t="shared" si="48"/>
        <v>23.076923076923077</v>
      </c>
      <c r="L18" s="10">
        <v>7.3</v>
      </c>
      <c r="M18" s="20">
        <f t="shared" si="49"/>
        <v>22.188449848024316</v>
      </c>
      <c r="N18" s="10">
        <v>7.3</v>
      </c>
      <c r="O18" s="20">
        <f t="shared" si="50"/>
        <v>20.916905444126073</v>
      </c>
      <c r="P18" s="10">
        <v>7.6</v>
      </c>
      <c r="Q18" s="20">
        <f t="shared" si="51"/>
        <v>22.418879056047196</v>
      </c>
      <c r="R18" s="10">
        <v>9.3000000000000007</v>
      </c>
      <c r="S18" s="20">
        <f t="shared" si="52"/>
        <v>24.73404255319149</v>
      </c>
      <c r="T18" s="10">
        <v>7</v>
      </c>
      <c r="U18" s="20">
        <f t="shared" si="53"/>
        <v>19.498607242339833</v>
      </c>
      <c r="V18" s="10">
        <v>7.7</v>
      </c>
      <c r="W18" s="20">
        <f t="shared" si="54"/>
        <v>22.985074626865671</v>
      </c>
      <c r="X18" s="10">
        <v>7.9</v>
      </c>
      <c r="Y18" s="20">
        <f t="shared" si="55"/>
        <v>26.158940397350992</v>
      </c>
      <c r="Z18" s="10">
        <v>7.1</v>
      </c>
      <c r="AA18" s="20">
        <f t="shared" si="56"/>
        <v>21.981424148606813</v>
      </c>
      <c r="AB18" s="10">
        <v>8.1</v>
      </c>
      <c r="AC18" s="20">
        <f t="shared" si="57"/>
        <v>23.684210526315784</v>
      </c>
      <c r="AD18" s="10">
        <v>6.8</v>
      </c>
      <c r="AE18" s="20">
        <f t="shared" si="58"/>
        <v>19.540229885057471</v>
      </c>
      <c r="AF18" s="10">
        <v>6.2</v>
      </c>
      <c r="AG18" s="20">
        <f t="shared" si="59"/>
        <v>21.016949152542374</v>
      </c>
      <c r="AH18" s="10">
        <v>8.1999999999999993</v>
      </c>
      <c r="AI18" s="20">
        <f t="shared" si="60"/>
        <v>22.589531680440771</v>
      </c>
      <c r="AJ18" s="10">
        <v>7</v>
      </c>
      <c r="AK18" s="20">
        <f t="shared" si="61"/>
        <v>20.64896755162242</v>
      </c>
      <c r="AL18" s="10">
        <v>8.6</v>
      </c>
      <c r="AM18" s="20">
        <f t="shared" si="62"/>
        <v>25.981873111782477</v>
      </c>
      <c r="AN18" s="10">
        <v>7.6</v>
      </c>
      <c r="AO18" s="20">
        <f t="shared" si="63"/>
        <v>20.9366391184573</v>
      </c>
      <c r="AP18" s="10">
        <v>7.2</v>
      </c>
      <c r="AQ18" s="20">
        <f t="shared" si="64"/>
        <v>20.571428571428569</v>
      </c>
      <c r="AR18" s="10">
        <v>6.8</v>
      </c>
      <c r="AS18" s="20">
        <f t="shared" si="65"/>
        <v>19.047619047619047</v>
      </c>
      <c r="AT18" s="10">
        <v>7.6</v>
      </c>
      <c r="AU18" s="20">
        <f t="shared" si="66"/>
        <v>22.352941176470587</v>
      </c>
      <c r="AV18" s="10">
        <v>7.4</v>
      </c>
      <c r="AW18" s="20">
        <f t="shared" si="67"/>
        <v>20.963172804532583</v>
      </c>
      <c r="AX18" s="10">
        <v>6.4</v>
      </c>
      <c r="AY18" s="20">
        <f t="shared" si="68"/>
        <v>20.253164556962027</v>
      </c>
      <c r="AZ18" s="10">
        <v>6.6</v>
      </c>
      <c r="BA18" s="20">
        <f t="shared" si="69"/>
        <v>20.886075949367086</v>
      </c>
      <c r="BB18" s="10">
        <v>7.2</v>
      </c>
      <c r="BC18" s="20">
        <f t="shared" si="70"/>
        <v>22.085889570552148</v>
      </c>
      <c r="BD18" s="10">
        <v>7.8</v>
      </c>
      <c r="BE18" s="20">
        <f t="shared" si="71"/>
        <v>23.353293413173652</v>
      </c>
      <c r="BF18" s="10">
        <v>7.7</v>
      </c>
      <c r="BG18" s="20">
        <f t="shared" si="72"/>
        <v>22.916666666666664</v>
      </c>
      <c r="BH18" s="10">
        <v>7.3</v>
      </c>
      <c r="BI18" s="20">
        <f t="shared" si="73"/>
        <v>23.472668810289388</v>
      </c>
      <c r="BK18" s="11" t="str">
        <f t="shared" si="0"/>
        <v xml:space="preserve">     External secondary branch</v>
      </c>
      <c r="BL18" s="12">
        <f t="shared" si="2"/>
        <v>30</v>
      </c>
      <c r="BM18" s="61">
        <f t="shared" si="1"/>
        <v>6.2</v>
      </c>
      <c r="BN18" s="13" t="str">
        <f t="shared" si="3"/>
        <v>–</v>
      </c>
      <c r="BO18" s="62">
        <f t="shared" si="4"/>
        <v>9.3000000000000007</v>
      </c>
      <c r="BP18" s="63">
        <f t="shared" si="5"/>
        <v>19.047619047619047</v>
      </c>
      <c r="BQ18" s="14" t="str">
        <f t="shared" si="10"/>
        <v>–</v>
      </c>
      <c r="BR18" s="64">
        <f t="shared" si="6"/>
        <v>26.158940397350992</v>
      </c>
      <c r="BS18" s="65">
        <f t="shared" si="7"/>
        <v>7.4299999999999988</v>
      </c>
      <c r="BT18" s="66">
        <f t="shared" si="11"/>
        <v>22.07393974046246</v>
      </c>
      <c r="BU18" s="13">
        <f t="shared" si="8"/>
        <v>0.68488609674692724</v>
      </c>
      <c r="BV18" s="67">
        <f t="shared" si="12"/>
        <v>1.947486906896996</v>
      </c>
      <c r="BW18" s="13">
        <f t="shared" si="9"/>
        <v>6.5</v>
      </c>
      <c r="BX18" s="14">
        <f t="shared" si="13"/>
        <v>19.696969696969695</v>
      </c>
    </row>
    <row r="19" spans="1:76" x14ac:dyDescent="0.2">
      <c r="A19" s="9" t="s">
        <v>24</v>
      </c>
      <c r="B19" s="160">
        <v>8.6</v>
      </c>
      <c r="C19" s="161">
        <f t="shared" si="44"/>
        <v>26.060606060606062</v>
      </c>
      <c r="D19" s="10">
        <v>9.3000000000000007</v>
      </c>
      <c r="E19" s="20">
        <f t="shared" si="45"/>
        <v>28.61538461538462</v>
      </c>
      <c r="F19" s="10">
        <v>8.1</v>
      </c>
      <c r="G19" s="20">
        <f t="shared" si="46"/>
        <v>23.823529411764703</v>
      </c>
      <c r="H19" s="10">
        <v>9.1</v>
      </c>
      <c r="I19" s="20">
        <f t="shared" si="47"/>
        <v>26.453488372093027</v>
      </c>
      <c r="J19" s="10">
        <v>9.6</v>
      </c>
      <c r="K19" s="20">
        <f t="shared" si="48"/>
        <v>28.402366863905325</v>
      </c>
      <c r="L19" s="10">
        <v>9.4</v>
      </c>
      <c r="M19" s="20">
        <f t="shared" si="49"/>
        <v>28.571428571428577</v>
      </c>
      <c r="N19" s="10">
        <v>9.5</v>
      </c>
      <c r="O19" s="20">
        <f t="shared" si="50"/>
        <v>27.220630372492838</v>
      </c>
      <c r="P19" s="10">
        <v>8.8000000000000007</v>
      </c>
      <c r="Q19" s="20">
        <f t="shared" si="51"/>
        <v>25.958702064896759</v>
      </c>
      <c r="R19" s="10">
        <v>10.1</v>
      </c>
      <c r="S19" s="20">
        <f t="shared" si="52"/>
        <v>26.861702127659569</v>
      </c>
      <c r="T19" s="10">
        <v>9.1999999999999993</v>
      </c>
      <c r="U19" s="20">
        <f t="shared" si="53"/>
        <v>25.626740947075209</v>
      </c>
      <c r="V19" s="10">
        <v>9.5</v>
      </c>
      <c r="W19" s="20">
        <f t="shared" si="54"/>
        <v>28.35820895522388</v>
      </c>
      <c r="X19" s="10">
        <v>7.5</v>
      </c>
      <c r="Y19" s="20">
        <f t="shared" si="55"/>
        <v>24.834437086092716</v>
      </c>
      <c r="Z19" s="10">
        <v>9.1</v>
      </c>
      <c r="AA19" s="20">
        <f t="shared" si="56"/>
        <v>28.173374613003098</v>
      </c>
      <c r="AB19" s="10">
        <v>10.4</v>
      </c>
      <c r="AC19" s="20">
        <f t="shared" si="57"/>
        <v>30.409356725146196</v>
      </c>
      <c r="AD19" s="10">
        <v>9.6999999999999993</v>
      </c>
      <c r="AE19" s="20">
        <f t="shared" si="58"/>
        <v>27.873563218390807</v>
      </c>
      <c r="AF19" s="10">
        <v>8.6999999999999993</v>
      </c>
      <c r="AG19" s="20">
        <f t="shared" si="59"/>
        <v>29.49152542372881</v>
      </c>
      <c r="AH19" s="10">
        <v>9.5</v>
      </c>
      <c r="AI19" s="20">
        <f t="shared" si="60"/>
        <v>26.170798898071627</v>
      </c>
      <c r="AJ19" s="10">
        <v>9.1999999999999993</v>
      </c>
      <c r="AK19" s="20">
        <f t="shared" si="61"/>
        <v>27.138643067846608</v>
      </c>
      <c r="AL19" s="10">
        <v>10.6</v>
      </c>
      <c r="AM19" s="20">
        <f t="shared" si="62"/>
        <v>32.024169184290031</v>
      </c>
      <c r="AN19" s="10">
        <v>9.6999999999999993</v>
      </c>
      <c r="AO19" s="20">
        <f t="shared" si="63"/>
        <v>26.721763085399449</v>
      </c>
      <c r="AP19" s="10">
        <v>8.9</v>
      </c>
      <c r="AQ19" s="20">
        <f t="shared" si="64"/>
        <v>25.428571428571427</v>
      </c>
      <c r="AR19" s="10">
        <v>9.1</v>
      </c>
      <c r="AS19" s="20">
        <f t="shared" si="65"/>
        <v>25.490196078431371</v>
      </c>
      <c r="AT19" s="10">
        <v>9.6</v>
      </c>
      <c r="AU19" s="20">
        <f t="shared" si="66"/>
        <v>28.235294117647058</v>
      </c>
      <c r="AV19" s="10">
        <v>9.3000000000000007</v>
      </c>
      <c r="AW19" s="20">
        <f t="shared" si="67"/>
        <v>26.345609065155813</v>
      </c>
      <c r="AX19" s="10">
        <v>8.5</v>
      </c>
      <c r="AY19" s="20">
        <f t="shared" si="68"/>
        <v>26.898734177215189</v>
      </c>
      <c r="AZ19" s="10"/>
      <c r="BA19" s="20" t="str">
        <f t="shared" si="69"/>
        <v/>
      </c>
      <c r="BB19" s="10">
        <v>9.4</v>
      </c>
      <c r="BC19" s="20">
        <f t="shared" si="70"/>
        <v>28.834355828220858</v>
      </c>
      <c r="BD19" s="10">
        <v>9.5</v>
      </c>
      <c r="BE19" s="20">
        <f t="shared" si="71"/>
        <v>28.443113772455092</v>
      </c>
      <c r="BF19" s="10">
        <v>8.6</v>
      </c>
      <c r="BG19" s="20">
        <f t="shared" si="72"/>
        <v>25.595238095238095</v>
      </c>
      <c r="BH19" s="10">
        <v>9.6999999999999993</v>
      </c>
      <c r="BI19" s="20">
        <f t="shared" si="73"/>
        <v>31.189710610932469</v>
      </c>
      <c r="BK19" s="11" t="str">
        <f t="shared" si="0"/>
        <v xml:space="preserve">     Internal primary branch</v>
      </c>
      <c r="BL19" s="12">
        <f t="shared" si="2"/>
        <v>29</v>
      </c>
      <c r="BM19" s="61">
        <f t="shared" si="1"/>
        <v>7.5</v>
      </c>
      <c r="BN19" s="13" t="str">
        <f t="shared" si="3"/>
        <v>–</v>
      </c>
      <c r="BO19" s="62">
        <f t="shared" si="4"/>
        <v>10.6</v>
      </c>
      <c r="BP19" s="63">
        <f t="shared" si="5"/>
        <v>23.823529411764703</v>
      </c>
      <c r="BQ19" s="14" t="str">
        <f t="shared" si="10"/>
        <v>–</v>
      </c>
      <c r="BR19" s="64">
        <f t="shared" si="6"/>
        <v>32.024169184290031</v>
      </c>
      <c r="BS19" s="65">
        <f t="shared" si="7"/>
        <v>9.2482758620689633</v>
      </c>
      <c r="BT19" s="66">
        <f t="shared" si="11"/>
        <v>27.422456649598871</v>
      </c>
      <c r="BU19" s="13">
        <f t="shared" si="8"/>
        <v>0.64121574798813252</v>
      </c>
      <c r="BV19" s="67">
        <f t="shared" si="12"/>
        <v>1.8935881539330308</v>
      </c>
      <c r="BW19" s="13">
        <f t="shared" si="9"/>
        <v>8.6</v>
      </c>
      <c r="BX19" s="14">
        <f t="shared" si="13"/>
        <v>26.060606060606062</v>
      </c>
    </row>
    <row r="20" spans="1:76" x14ac:dyDescent="0.2">
      <c r="A20" s="9" t="s">
        <v>25</v>
      </c>
      <c r="B20" s="160">
        <v>6.6</v>
      </c>
      <c r="C20" s="161">
        <f t="shared" si="44"/>
        <v>20</v>
      </c>
      <c r="D20" s="10">
        <v>6.7</v>
      </c>
      <c r="E20" s="20">
        <f t="shared" si="45"/>
        <v>20.615384615384617</v>
      </c>
      <c r="F20" s="10">
        <v>6.4</v>
      </c>
      <c r="G20" s="20">
        <f t="shared" si="46"/>
        <v>18.823529411764707</v>
      </c>
      <c r="H20" s="10">
        <v>6</v>
      </c>
      <c r="I20" s="20">
        <f t="shared" si="47"/>
        <v>17.441860465116278</v>
      </c>
      <c r="J20" s="10">
        <v>7.3</v>
      </c>
      <c r="K20" s="20">
        <f t="shared" si="48"/>
        <v>21.597633136094675</v>
      </c>
      <c r="L20" s="10">
        <v>6.6</v>
      </c>
      <c r="M20" s="20">
        <f t="shared" si="49"/>
        <v>20.060790273556233</v>
      </c>
      <c r="N20" s="10">
        <v>7.2</v>
      </c>
      <c r="O20" s="20">
        <f t="shared" si="50"/>
        <v>20.630372492836678</v>
      </c>
      <c r="P20" s="10">
        <v>6.3</v>
      </c>
      <c r="Q20" s="20">
        <f t="shared" si="51"/>
        <v>18.584070796460178</v>
      </c>
      <c r="R20" s="10">
        <v>8.4</v>
      </c>
      <c r="S20" s="20">
        <f t="shared" si="52"/>
        <v>22.340425531914892</v>
      </c>
      <c r="T20" s="10">
        <v>7.1</v>
      </c>
      <c r="U20" s="20">
        <f t="shared" si="53"/>
        <v>19.777158774373259</v>
      </c>
      <c r="V20" s="10">
        <v>7.5</v>
      </c>
      <c r="W20" s="20">
        <f t="shared" si="54"/>
        <v>22.388059701492537</v>
      </c>
      <c r="X20" s="10">
        <v>6.1</v>
      </c>
      <c r="Y20" s="20">
        <f t="shared" si="55"/>
        <v>20.198675496688743</v>
      </c>
      <c r="Z20" s="10">
        <v>7.2</v>
      </c>
      <c r="AA20" s="20">
        <f t="shared" si="56"/>
        <v>22.291021671826627</v>
      </c>
      <c r="AB20" s="10">
        <v>8</v>
      </c>
      <c r="AC20" s="20">
        <f t="shared" si="57"/>
        <v>23.391812865497073</v>
      </c>
      <c r="AD20" s="10">
        <v>7.6</v>
      </c>
      <c r="AE20" s="20">
        <f t="shared" si="58"/>
        <v>21.839080459770116</v>
      </c>
      <c r="AF20" s="10">
        <v>6.7</v>
      </c>
      <c r="AG20" s="20">
        <f t="shared" si="59"/>
        <v>22.711864406779661</v>
      </c>
      <c r="AH20" s="10">
        <v>6.3</v>
      </c>
      <c r="AI20" s="20">
        <f t="shared" si="60"/>
        <v>17.355371900826448</v>
      </c>
      <c r="AJ20" s="10">
        <v>6.7</v>
      </c>
      <c r="AK20" s="20">
        <f t="shared" si="61"/>
        <v>19.764011799410032</v>
      </c>
      <c r="AL20" s="10">
        <v>7.7</v>
      </c>
      <c r="AM20" s="20">
        <f t="shared" si="62"/>
        <v>23.262839879154079</v>
      </c>
      <c r="AN20" s="10">
        <v>7.3</v>
      </c>
      <c r="AO20" s="20">
        <f t="shared" si="63"/>
        <v>20.110192837465565</v>
      </c>
      <c r="AP20" s="10">
        <v>6.8</v>
      </c>
      <c r="AQ20" s="20">
        <f t="shared" si="64"/>
        <v>19.428571428571427</v>
      </c>
      <c r="AR20" s="10">
        <v>6.8</v>
      </c>
      <c r="AS20" s="20">
        <f t="shared" si="65"/>
        <v>19.047619047619047</v>
      </c>
      <c r="AT20" s="10">
        <v>6.9</v>
      </c>
      <c r="AU20" s="20">
        <f t="shared" si="66"/>
        <v>20.294117647058822</v>
      </c>
      <c r="AV20" s="10">
        <v>6.6</v>
      </c>
      <c r="AW20" s="20">
        <f t="shared" si="67"/>
        <v>18.696883852691219</v>
      </c>
      <c r="AX20" s="10">
        <v>6.4</v>
      </c>
      <c r="AY20" s="20">
        <f t="shared" si="68"/>
        <v>20.253164556962027</v>
      </c>
      <c r="AZ20" s="10"/>
      <c r="BA20" s="20" t="str">
        <f t="shared" si="69"/>
        <v/>
      </c>
      <c r="BB20" s="10">
        <v>6.9</v>
      </c>
      <c r="BC20" s="20">
        <f t="shared" si="70"/>
        <v>21.165644171779142</v>
      </c>
      <c r="BD20" s="10">
        <v>7.2</v>
      </c>
      <c r="BE20" s="20">
        <f t="shared" si="71"/>
        <v>21.556886227544911</v>
      </c>
      <c r="BF20" s="10">
        <v>7.5</v>
      </c>
      <c r="BG20" s="20">
        <f t="shared" si="72"/>
        <v>22.321428571428569</v>
      </c>
      <c r="BH20" s="10">
        <v>7.4</v>
      </c>
      <c r="BI20" s="20">
        <f t="shared" si="73"/>
        <v>23.79421221864952</v>
      </c>
      <c r="BK20" s="11" t="str">
        <f t="shared" si="0"/>
        <v xml:space="preserve">     Internal secondary branch</v>
      </c>
      <c r="BL20" s="12">
        <f t="shared" si="2"/>
        <v>29</v>
      </c>
      <c r="BM20" s="61">
        <f t="shared" si="1"/>
        <v>6</v>
      </c>
      <c r="BN20" s="13" t="str">
        <f t="shared" si="3"/>
        <v>–</v>
      </c>
      <c r="BO20" s="62">
        <f t="shared" si="4"/>
        <v>8.4</v>
      </c>
      <c r="BP20" s="63">
        <f t="shared" si="5"/>
        <v>17.355371900826448</v>
      </c>
      <c r="BQ20" s="14" t="str">
        <f t="shared" si="10"/>
        <v>–</v>
      </c>
      <c r="BR20" s="64">
        <f t="shared" si="6"/>
        <v>23.79421221864952</v>
      </c>
      <c r="BS20" s="65">
        <f t="shared" si="7"/>
        <v>6.9724137931034491</v>
      </c>
      <c r="BT20" s="66">
        <f t="shared" si="11"/>
        <v>20.680782215128172</v>
      </c>
      <c r="BU20" s="13">
        <f t="shared" si="8"/>
        <v>0.57064909891164295</v>
      </c>
      <c r="BV20" s="67">
        <f t="shared" si="12"/>
        <v>1.7211071630180077</v>
      </c>
      <c r="BW20" s="13">
        <f t="shared" si="9"/>
        <v>6.6</v>
      </c>
      <c r="BX20" s="14">
        <f t="shared" si="13"/>
        <v>20</v>
      </c>
    </row>
    <row r="21" spans="1:76" x14ac:dyDescent="0.2">
      <c r="A21" s="21" t="s">
        <v>26</v>
      </c>
      <c r="B21" s="158"/>
      <c r="C21" s="159"/>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77"/>
      <c r="AF21" s="24"/>
      <c r="AG21" s="25"/>
      <c r="AH21" s="25"/>
      <c r="AI21" s="25"/>
      <c r="AJ21" s="25"/>
      <c r="AK21" s="25"/>
      <c r="AL21" s="25"/>
      <c r="AM21" s="25"/>
      <c r="AN21" s="25"/>
      <c r="AO21" s="25" t="str">
        <f t="shared" si="63"/>
        <v/>
      </c>
      <c r="AP21" s="25"/>
      <c r="AQ21" s="25"/>
      <c r="AR21" s="25"/>
      <c r="AS21" s="25"/>
      <c r="AT21" s="25"/>
      <c r="AU21" s="25"/>
      <c r="AV21" s="25"/>
      <c r="AW21" s="25"/>
      <c r="AX21" s="25"/>
      <c r="AY21" s="25"/>
      <c r="AZ21" s="25"/>
      <c r="BA21" s="25"/>
      <c r="BB21" s="25"/>
      <c r="BC21" s="25"/>
      <c r="BD21" s="25"/>
      <c r="BE21" s="25"/>
      <c r="BF21" s="25"/>
      <c r="BG21" s="25"/>
      <c r="BH21" s="25"/>
      <c r="BI21" s="77"/>
      <c r="BK21" s="11" t="str">
        <f t="shared" si="0"/>
        <v>Claw 2 lengths</v>
      </c>
      <c r="BL21" s="12"/>
      <c r="BM21" s="61"/>
      <c r="BN21" s="13"/>
      <c r="BO21" s="62"/>
      <c r="BP21" s="63"/>
      <c r="BQ21" s="14"/>
      <c r="BR21" s="64"/>
      <c r="BS21" s="65"/>
      <c r="BT21" s="66"/>
      <c r="BU21" s="13"/>
      <c r="BV21" s="67"/>
      <c r="BW21" s="13"/>
      <c r="BX21" s="14"/>
    </row>
    <row r="22" spans="1:76" x14ac:dyDescent="0.2">
      <c r="A22" s="9" t="s">
        <v>22</v>
      </c>
      <c r="B22" s="160">
        <v>9</v>
      </c>
      <c r="C22" s="161">
        <f t="shared" ref="C22:C25" si="74">IF(AND((B22&gt;0),(B$5&gt;0)),(B22/B$5*100),"")</f>
        <v>27.27272727272727</v>
      </c>
      <c r="D22" s="10">
        <v>9.6999999999999993</v>
      </c>
      <c r="E22" s="20">
        <f t="shared" ref="E22:E25" si="75">IF(AND((D22&gt;0),(D$5&gt;0)),(D22/D$5*100),"")</f>
        <v>29.846153846153843</v>
      </c>
      <c r="F22" s="10">
        <v>8.6</v>
      </c>
      <c r="G22" s="20">
        <f t="shared" ref="G22:G25" si="76">IF(AND((F22&gt;0),(F$5&gt;0)),(F22/F$5*100),"")</f>
        <v>25.294117647058822</v>
      </c>
      <c r="H22" s="10">
        <v>9.1999999999999993</v>
      </c>
      <c r="I22" s="20">
        <f t="shared" ref="I22:I25" si="77">IF(AND((H22&gt;0),(H$5&gt;0)),(H22/H$5*100),"")</f>
        <v>26.744186046511626</v>
      </c>
      <c r="J22" s="10">
        <v>9.9</v>
      </c>
      <c r="K22" s="20">
        <f t="shared" ref="K22:K25" si="78">IF(AND((J22&gt;0),(J$5&gt;0)),(J22/J$5*100),"")</f>
        <v>29.289940828402372</v>
      </c>
      <c r="L22" s="10">
        <v>9.1999999999999993</v>
      </c>
      <c r="M22" s="20">
        <f t="shared" ref="M22:M25" si="79">IF(AND((L22&gt;0),(L$5&gt;0)),(L22/L$5*100),"")</f>
        <v>27.96352583586626</v>
      </c>
      <c r="N22" s="10">
        <v>9.6999999999999993</v>
      </c>
      <c r="O22" s="20">
        <f t="shared" ref="O22:O25" si="80">IF(AND((N22&gt;0),(N$5&gt;0)),(N22/N$5*100),"")</f>
        <v>27.793696275071632</v>
      </c>
      <c r="P22" s="10">
        <v>10</v>
      </c>
      <c r="Q22" s="20">
        <f t="shared" ref="Q22:Q25" si="81">IF(AND((P22&gt;0),(P$5&gt;0)),(P22/P$5*100),"")</f>
        <v>29.498525073746311</v>
      </c>
      <c r="R22" s="10">
        <v>10.5</v>
      </c>
      <c r="S22" s="20">
        <f t="shared" ref="S22:S25" si="82">IF(AND((R22&gt;0),(R$5&gt;0)),(R22/R$5*100),"")</f>
        <v>27.925531914893615</v>
      </c>
      <c r="T22" s="10">
        <v>9.3000000000000007</v>
      </c>
      <c r="U22" s="20">
        <f t="shared" ref="U22:U25" si="83">IF(AND((T22&gt;0),(T$5&gt;0)),(T22/T$5*100),"")</f>
        <v>25.905292479108638</v>
      </c>
      <c r="V22" s="10">
        <v>9.9</v>
      </c>
      <c r="W22" s="20">
        <f t="shared" ref="W22:W25" si="84">IF(AND((V22&gt;0),(V$5&gt;0)),(V22/V$5*100),"")</f>
        <v>29.552238805970148</v>
      </c>
      <c r="X22" s="10">
        <v>9.8000000000000007</v>
      </c>
      <c r="Y22" s="20">
        <f t="shared" ref="Y22:Y25" si="85">IF(AND((X22&gt;0),(X$5&gt;0)),(X22/X$5*100),"")</f>
        <v>32.450331125827816</v>
      </c>
      <c r="Z22" s="10">
        <v>10</v>
      </c>
      <c r="AA22" s="20">
        <f t="shared" ref="AA22:AA25" si="86">IF(AND((Z22&gt;0),(Z$5&gt;0)),(Z22/Z$5*100),"")</f>
        <v>30.959752321981426</v>
      </c>
      <c r="AB22" s="10">
        <v>10.8</v>
      </c>
      <c r="AC22" s="20">
        <f t="shared" ref="AC22:AC25" si="87">IF(AND((AB22&gt;0),(AB$5&gt;0)),(AB22/AB$5*100),"")</f>
        <v>31.578947368421051</v>
      </c>
      <c r="AD22" s="10">
        <v>10</v>
      </c>
      <c r="AE22" s="20">
        <f t="shared" ref="AE22:AE25" si="88">IF(AND((AD22&gt;0),(AD$5&gt;0)),(AD22/AD$5*100),"")</f>
        <v>28.735632183908049</v>
      </c>
      <c r="AF22" s="10">
        <v>9.4</v>
      </c>
      <c r="AG22" s="20">
        <f t="shared" ref="AG22:AG25" si="89">IF(AND((AF22&gt;0),(AF$5&gt;0)),(AF22/AF$5*100),"")</f>
        <v>31.864406779661021</v>
      </c>
      <c r="AH22" s="10">
        <v>10.8</v>
      </c>
      <c r="AI22" s="20">
        <f t="shared" ref="AI22:AI25" si="90">IF(AND((AH22&gt;0),(AH$5&gt;0)),(AH22/AH$5*100),"")</f>
        <v>29.752066115702487</v>
      </c>
      <c r="AJ22" s="10">
        <v>9.5</v>
      </c>
      <c r="AK22" s="20">
        <f t="shared" ref="AK22:AK25" si="91">IF(AND((AJ22&gt;0),(AJ$5&gt;0)),(AJ22/AJ$5*100),"")</f>
        <v>28.023598820058996</v>
      </c>
      <c r="AL22" s="10">
        <v>11.8</v>
      </c>
      <c r="AM22" s="20">
        <f t="shared" ref="AM22:AM25" si="92">IF(AND((AL22&gt;0),(AL$5&gt;0)),(AL22/AL$5*100),"")</f>
        <v>35.649546827794566</v>
      </c>
      <c r="AN22" s="10">
        <v>10.3</v>
      </c>
      <c r="AO22" s="20">
        <f t="shared" ref="AO22:AO25" si="93">IF(AND((AN22&gt;0),(AN$5&gt;0)),(AN22/AN$5*100),"")</f>
        <v>28.374655647382923</v>
      </c>
      <c r="AP22" s="10">
        <v>10.3</v>
      </c>
      <c r="AQ22" s="20">
        <f t="shared" ref="AQ22:AQ25" si="94">IF(AND((AP22&gt;0),(AP$5&gt;0)),(AP22/AP$5*100),"")</f>
        <v>29.428571428571431</v>
      </c>
      <c r="AR22" s="10">
        <v>9.1999999999999993</v>
      </c>
      <c r="AS22" s="20">
        <f t="shared" ref="AS22:AS25" si="95">IF(AND((AR22&gt;0),(AR$5&gt;0)),(AR22/AR$5*100),"")</f>
        <v>25.770308123249297</v>
      </c>
      <c r="AT22" s="10">
        <v>10.8</v>
      </c>
      <c r="AU22" s="20">
        <f t="shared" ref="AU22:AU25" si="96">IF(AND((AT22&gt;0),(AT$5&gt;0)),(AT22/AT$5*100),"")</f>
        <v>31.764705882352946</v>
      </c>
      <c r="AV22" s="10">
        <v>9.3000000000000007</v>
      </c>
      <c r="AW22" s="20">
        <f t="shared" ref="AW22:AW25" si="97">IF(AND((AV22&gt;0),(AV$5&gt;0)),(AV22/AV$5*100),"")</f>
        <v>26.345609065155813</v>
      </c>
      <c r="AX22" s="10">
        <v>9.3000000000000007</v>
      </c>
      <c r="AY22" s="20">
        <f t="shared" ref="AY22:AY25" si="98">IF(AND((AX22&gt;0),(AX$5&gt;0)),(AX22/AX$5*100),"")</f>
        <v>29.430379746835445</v>
      </c>
      <c r="AZ22" s="10">
        <v>9.5</v>
      </c>
      <c r="BA22" s="20">
        <f t="shared" ref="BA22:BA25" si="99">IF(AND((AZ22&gt;0),(AZ$5&gt;0)),(AZ22/AZ$5*100),"")</f>
        <v>30.063291139240505</v>
      </c>
      <c r="BB22" s="10">
        <v>9.8000000000000007</v>
      </c>
      <c r="BC22" s="20">
        <f t="shared" ref="BC22:BC25" si="100">IF(AND((BB22&gt;0),(BB$5&gt;0)),(BB22/BB$5*100),"")</f>
        <v>30.061349693251532</v>
      </c>
      <c r="BD22" s="10">
        <v>9.9</v>
      </c>
      <c r="BE22" s="20">
        <f t="shared" ref="BE22:BE25" si="101">IF(AND((BD22&gt;0),(BD$5&gt;0)),(BD22/BD$5*100),"")</f>
        <v>29.640718562874252</v>
      </c>
      <c r="BF22" s="10">
        <v>9.8000000000000007</v>
      </c>
      <c r="BG22" s="20">
        <f t="shared" ref="BG22:BG25" si="102">IF(AND((BF22&gt;0),(BF$5&gt;0)),(BF22/BF$5*100),"")</f>
        <v>29.166666666666668</v>
      </c>
      <c r="BH22" s="10">
        <v>9.8000000000000007</v>
      </c>
      <c r="BI22" s="20">
        <f t="shared" ref="BI22:BI25" si="103">IF(AND((BH22&gt;0),(BH$5&gt;0)),(BH22/BH$5*100),"")</f>
        <v>31.511254019292608</v>
      </c>
      <c r="BK22" s="11" t="str">
        <f t="shared" si="0"/>
        <v xml:space="preserve">     External primary branch</v>
      </c>
      <c r="BL22" s="12">
        <f t="shared" si="2"/>
        <v>30</v>
      </c>
      <c r="BM22" s="61">
        <f t="shared" si="1"/>
        <v>8.6</v>
      </c>
      <c r="BN22" s="13" t="str">
        <f t="shared" si="3"/>
        <v>–</v>
      </c>
      <c r="BO22" s="62">
        <f t="shared" si="4"/>
        <v>11.8</v>
      </c>
      <c r="BP22" s="63">
        <f t="shared" si="5"/>
        <v>25.294117647058822</v>
      </c>
      <c r="BQ22" s="14" t="str">
        <f t="shared" si="10"/>
        <v>–</v>
      </c>
      <c r="BR22" s="64">
        <f t="shared" si="6"/>
        <v>35.649546827794566</v>
      </c>
      <c r="BS22" s="65">
        <f t="shared" si="7"/>
        <v>9.8366666666666696</v>
      </c>
      <c r="BT22" s="66">
        <f t="shared" si="11"/>
        <v>29.255257584791305</v>
      </c>
      <c r="BU22" s="13">
        <f t="shared" si="8"/>
        <v>0.6531004745711475</v>
      </c>
      <c r="BV22" s="67">
        <f t="shared" si="12"/>
        <v>2.2418761875021849</v>
      </c>
      <c r="BW22" s="13">
        <f t="shared" si="9"/>
        <v>9</v>
      </c>
      <c r="BX22" s="14">
        <f t="shared" si="13"/>
        <v>27.27272727272727</v>
      </c>
    </row>
    <row r="23" spans="1:76" x14ac:dyDescent="0.2">
      <c r="A23" s="9" t="s">
        <v>23</v>
      </c>
      <c r="B23" s="160">
        <v>6.3</v>
      </c>
      <c r="C23" s="161">
        <f t="shared" si="74"/>
        <v>19.090909090909093</v>
      </c>
      <c r="D23" s="10">
        <v>7.6</v>
      </c>
      <c r="E23" s="20">
        <f t="shared" si="75"/>
        <v>23.384615384615383</v>
      </c>
      <c r="F23" s="10">
        <v>7.1</v>
      </c>
      <c r="G23" s="20">
        <f t="shared" si="76"/>
        <v>20.882352941176467</v>
      </c>
      <c r="H23" s="10">
        <v>6.8</v>
      </c>
      <c r="I23" s="20">
        <f t="shared" si="77"/>
        <v>19.767441860465116</v>
      </c>
      <c r="J23" s="10">
        <v>7.9</v>
      </c>
      <c r="K23" s="20">
        <f t="shared" si="78"/>
        <v>23.372781065088759</v>
      </c>
      <c r="L23" s="10">
        <v>7.2</v>
      </c>
      <c r="M23" s="20">
        <f t="shared" si="79"/>
        <v>21.88449848024316</v>
      </c>
      <c r="N23" s="10">
        <v>7.4</v>
      </c>
      <c r="O23" s="20">
        <f t="shared" si="80"/>
        <v>21.203438395415475</v>
      </c>
      <c r="P23" s="10">
        <v>8.5</v>
      </c>
      <c r="Q23" s="20">
        <f t="shared" si="81"/>
        <v>25.073746312684371</v>
      </c>
      <c r="R23" s="10">
        <v>8.4</v>
      </c>
      <c r="S23" s="20">
        <f t="shared" si="82"/>
        <v>22.340425531914892</v>
      </c>
      <c r="T23" s="10">
        <v>6.9</v>
      </c>
      <c r="U23" s="20">
        <f t="shared" si="83"/>
        <v>19.220055710306408</v>
      </c>
      <c r="V23" s="10">
        <v>7.8</v>
      </c>
      <c r="W23" s="20">
        <f t="shared" si="84"/>
        <v>23.283582089552237</v>
      </c>
      <c r="X23" s="10">
        <v>7.8</v>
      </c>
      <c r="Y23" s="20">
        <f t="shared" si="85"/>
        <v>25.827814569536422</v>
      </c>
      <c r="Z23" s="10">
        <v>6.7</v>
      </c>
      <c r="AA23" s="20">
        <f t="shared" si="86"/>
        <v>20.743034055727559</v>
      </c>
      <c r="AB23" s="10">
        <v>7.1</v>
      </c>
      <c r="AC23" s="20">
        <f t="shared" si="87"/>
        <v>20.760233918128652</v>
      </c>
      <c r="AD23" s="10">
        <v>8</v>
      </c>
      <c r="AE23" s="20">
        <f t="shared" si="88"/>
        <v>22.988505747126439</v>
      </c>
      <c r="AF23" s="10">
        <v>6.6</v>
      </c>
      <c r="AG23" s="20">
        <f t="shared" si="89"/>
        <v>22.372881355932204</v>
      </c>
      <c r="AH23" s="10">
        <v>8.6999999999999993</v>
      </c>
      <c r="AI23" s="20">
        <f t="shared" si="90"/>
        <v>23.966942148760332</v>
      </c>
      <c r="AJ23" s="10">
        <v>6.7</v>
      </c>
      <c r="AK23" s="20">
        <f t="shared" si="91"/>
        <v>19.764011799410032</v>
      </c>
      <c r="AL23" s="10">
        <v>8.6</v>
      </c>
      <c r="AM23" s="20">
        <f t="shared" si="92"/>
        <v>25.981873111782477</v>
      </c>
      <c r="AN23" s="10">
        <v>7.7</v>
      </c>
      <c r="AO23" s="20">
        <f t="shared" si="93"/>
        <v>21.212121212121215</v>
      </c>
      <c r="AP23" s="10">
        <v>8.3000000000000007</v>
      </c>
      <c r="AQ23" s="20">
        <f t="shared" si="94"/>
        <v>23.714285714285715</v>
      </c>
      <c r="AR23" s="10">
        <v>6.7</v>
      </c>
      <c r="AS23" s="20">
        <f t="shared" si="95"/>
        <v>18.767507002801121</v>
      </c>
      <c r="AT23" s="10">
        <v>8.1</v>
      </c>
      <c r="AU23" s="20">
        <f t="shared" si="96"/>
        <v>23.823529411764703</v>
      </c>
      <c r="AV23" s="10">
        <v>7.1</v>
      </c>
      <c r="AW23" s="20">
        <f t="shared" si="97"/>
        <v>20.113314447592067</v>
      </c>
      <c r="AX23" s="10">
        <v>5.8</v>
      </c>
      <c r="AY23" s="20">
        <f t="shared" si="98"/>
        <v>18.354430379746834</v>
      </c>
      <c r="AZ23" s="10">
        <v>7.4</v>
      </c>
      <c r="BA23" s="20">
        <f t="shared" si="99"/>
        <v>23.417721518987342</v>
      </c>
      <c r="BB23" s="10">
        <v>7.8</v>
      </c>
      <c r="BC23" s="20">
        <f t="shared" si="100"/>
        <v>23.926380368098158</v>
      </c>
      <c r="BD23" s="10">
        <v>7.5</v>
      </c>
      <c r="BE23" s="20">
        <f t="shared" si="101"/>
        <v>22.455089820359284</v>
      </c>
      <c r="BF23" s="10">
        <v>6.7</v>
      </c>
      <c r="BG23" s="20">
        <f t="shared" si="102"/>
        <v>19.94047619047619</v>
      </c>
      <c r="BH23" s="10">
        <v>7.8</v>
      </c>
      <c r="BI23" s="20">
        <f t="shared" si="103"/>
        <v>25.080385852090032</v>
      </c>
      <c r="BK23" s="11" t="str">
        <f t="shared" si="0"/>
        <v xml:space="preserve">     External secondary branch</v>
      </c>
      <c r="BL23" s="12">
        <f t="shared" si="2"/>
        <v>30</v>
      </c>
      <c r="BM23" s="61">
        <f t="shared" si="1"/>
        <v>5.8</v>
      </c>
      <c r="BN23" s="13" t="str">
        <f t="shared" si="3"/>
        <v>–</v>
      </c>
      <c r="BO23" s="62">
        <f t="shared" si="4"/>
        <v>8.6999999999999993</v>
      </c>
      <c r="BP23" s="63">
        <f t="shared" si="5"/>
        <v>18.354430379746834</v>
      </c>
      <c r="BQ23" s="14" t="str">
        <f t="shared" si="10"/>
        <v>–</v>
      </c>
      <c r="BR23" s="64">
        <f t="shared" si="6"/>
        <v>25.981873111782477</v>
      </c>
      <c r="BS23" s="65">
        <f t="shared" si="7"/>
        <v>7.4333333333333336</v>
      </c>
      <c r="BT23" s="66">
        <f t="shared" si="11"/>
        <v>22.090479516236602</v>
      </c>
      <c r="BU23" s="13">
        <f t="shared" si="8"/>
        <v>0.72603473524453999</v>
      </c>
      <c r="BV23" s="67">
        <f t="shared" si="12"/>
        <v>2.1599073181071482</v>
      </c>
      <c r="BW23" s="13">
        <f t="shared" si="9"/>
        <v>6.3</v>
      </c>
      <c r="BX23" s="14">
        <f t="shared" si="13"/>
        <v>19.090909090909093</v>
      </c>
    </row>
    <row r="24" spans="1:76" x14ac:dyDescent="0.2">
      <c r="A24" s="9" t="s">
        <v>24</v>
      </c>
      <c r="B24" s="160">
        <v>8.1999999999999993</v>
      </c>
      <c r="C24" s="161">
        <f t="shared" si="74"/>
        <v>24.848484848484848</v>
      </c>
      <c r="D24" s="10">
        <v>9.1</v>
      </c>
      <c r="E24" s="20">
        <f t="shared" si="75"/>
        <v>27.999999999999996</v>
      </c>
      <c r="F24" s="10">
        <v>9.3000000000000007</v>
      </c>
      <c r="G24" s="20">
        <f t="shared" si="76"/>
        <v>27.352941176470591</v>
      </c>
      <c r="H24" s="10">
        <v>9.6</v>
      </c>
      <c r="I24" s="20">
        <f t="shared" si="77"/>
        <v>27.906976744186046</v>
      </c>
      <c r="J24" s="10">
        <v>9.6</v>
      </c>
      <c r="K24" s="20">
        <f t="shared" si="78"/>
        <v>28.402366863905325</v>
      </c>
      <c r="L24" s="10"/>
      <c r="M24" s="20" t="str">
        <f t="shared" si="79"/>
        <v/>
      </c>
      <c r="N24" s="10">
        <v>9.6999999999999993</v>
      </c>
      <c r="O24" s="20">
        <f t="shared" si="80"/>
        <v>27.793696275071632</v>
      </c>
      <c r="P24" s="10">
        <v>9.1</v>
      </c>
      <c r="Q24" s="20">
        <f t="shared" si="81"/>
        <v>26.843657817109147</v>
      </c>
      <c r="R24" s="10">
        <v>10.1</v>
      </c>
      <c r="S24" s="20">
        <f t="shared" si="82"/>
        <v>26.861702127659569</v>
      </c>
      <c r="T24" s="10">
        <v>9.6999999999999993</v>
      </c>
      <c r="U24" s="20">
        <f t="shared" si="83"/>
        <v>27.019498607242337</v>
      </c>
      <c r="V24" s="10">
        <v>9.6</v>
      </c>
      <c r="W24" s="20">
        <f t="shared" si="84"/>
        <v>28.656716417910449</v>
      </c>
      <c r="X24" s="10">
        <v>9.3000000000000007</v>
      </c>
      <c r="Y24" s="20">
        <f t="shared" si="85"/>
        <v>30.794701986754969</v>
      </c>
      <c r="Z24" s="10">
        <v>9.3000000000000007</v>
      </c>
      <c r="AA24" s="20">
        <f t="shared" si="86"/>
        <v>28.79256965944273</v>
      </c>
      <c r="AB24" s="10">
        <v>10.5</v>
      </c>
      <c r="AC24" s="20">
        <f t="shared" si="87"/>
        <v>30.701754385964907</v>
      </c>
      <c r="AD24" s="10">
        <v>9.4</v>
      </c>
      <c r="AE24" s="20">
        <f t="shared" si="88"/>
        <v>27.011494252873568</v>
      </c>
      <c r="AF24" s="10">
        <v>9.1999999999999993</v>
      </c>
      <c r="AG24" s="20">
        <f t="shared" si="89"/>
        <v>31.186440677966097</v>
      </c>
      <c r="AH24" s="10">
        <v>10.8</v>
      </c>
      <c r="AI24" s="20">
        <f t="shared" si="90"/>
        <v>29.752066115702487</v>
      </c>
      <c r="AJ24" s="10">
        <v>8.1999999999999993</v>
      </c>
      <c r="AK24" s="20">
        <f t="shared" si="91"/>
        <v>24.188790560471976</v>
      </c>
      <c r="AL24" s="10">
        <v>10</v>
      </c>
      <c r="AM24" s="20">
        <f t="shared" si="92"/>
        <v>30.211480362537763</v>
      </c>
      <c r="AN24" s="10">
        <v>10.4</v>
      </c>
      <c r="AO24" s="20">
        <f t="shared" si="93"/>
        <v>28.650137741046834</v>
      </c>
      <c r="AP24" s="10">
        <v>9.1</v>
      </c>
      <c r="AQ24" s="20">
        <f t="shared" si="94"/>
        <v>26</v>
      </c>
      <c r="AR24" s="10">
        <v>8.9</v>
      </c>
      <c r="AS24" s="20">
        <f t="shared" si="95"/>
        <v>24.929971988795518</v>
      </c>
      <c r="AT24" s="10">
        <v>9.8000000000000007</v>
      </c>
      <c r="AU24" s="20">
        <f t="shared" si="96"/>
        <v>28.82352941176471</v>
      </c>
      <c r="AV24" s="10">
        <v>9.5</v>
      </c>
      <c r="AW24" s="20">
        <f t="shared" si="97"/>
        <v>26.912181303116149</v>
      </c>
      <c r="AX24" s="10">
        <v>8.6999999999999993</v>
      </c>
      <c r="AY24" s="20">
        <f t="shared" si="98"/>
        <v>27.531645569620249</v>
      </c>
      <c r="AZ24" s="10">
        <v>9</v>
      </c>
      <c r="BA24" s="20">
        <f t="shared" si="99"/>
        <v>28.481012658227844</v>
      </c>
      <c r="BB24" s="10">
        <v>9.6</v>
      </c>
      <c r="BC24" s="20">
        <f t="shared" si="100"/>
        <v>29.447852760736193</v>
      </c>
      <c r="BD24" s="10">
        <v>9.8000000000000007</v>
      </c>
      <c r="BE24" s="20">
        <f t="shared" si="101"/>
        <v>29.341317365269465</v>
      </c>
      <c r="BF24" s="10">
        <v>9.1</v>
      </c>
      <c r="BG24" s="20">
        <f t="shared" si="102"/>
        <v>27.083333333333332</v>
      </c>
      <c r="BH24" s="10">
        <v>9.1999999999999993</v>
      </c>
      <c r="BI24" s="20">
        <f t="shared" si="103"/>
        <v>29.581993569131832</v>
      </c>
      <c r="BK24" s="11" t="str">
        <f t="shared" si="0"/>
        <v xml:space="preserve">     Internal primary branch</v>
      </c>
      <c r="BL24" s="12">
        <f t="shared" si="2"/>
        <v>29</v>
      </c>
      <c r="BM24" s="61">
        <f t="shared" si="1"/>
        <v>8.1999999999999993</v>
      </c>
      <c r="BN24" s="13" t="str">
        <f t="shared" si="3"/>
        <v>–</v>
      </c>
      <c r="BO24" s="62">
        <f t="shared" si="4"/>
        <v>10.8</v>
      </c>
      <c r="BP24" s="63">
        <f t="shared" si="5"/>
        <v>24.188790560471976</v>
      </c>
      <c r="BQ24" s="14" t="str">
        <f t="shared" si="10"/>
        <v>–</v>
      </c>
      <c r="BR24" s="64">
        <f t="shared" si="6"/>
        <v>31.186440677966097</v>
      </c>
      <c r="BS24" s="65">
        <f t="shared" si="7"/>
        <v>9.4413793103448267</v>
      </c>
      <c r="BT24" s="66">
        <f t="shared" si="11"/>
        <v>28.038217744165397</v>
      </c>
      <c r="BU24" s="13">
        <f t="shared" si="8"/>
        <v>0.59432869776346986</v>
      </c>
      <c r="BV24" s="67">
        <f t="shared" si="12"/>
        <v>1.7657421396027551</v>
      </c>
      <c r="BW24" s="13">
        <f t="shared" si="9"/>
        <v>8.1999999999999993</v>
      </c>
      <c r="BX24" s="14">
        <f t="shared" si="13"/>
        <v>24.848484848484848</v>
      </c>
    </row>
    <row r="25" spans="1:76" x14ac:dyDescent="0.2">
      <c r="A25" s="9" t="s">
        <v>25</v>
      </c>
      <c r="B25" s="160">
        <v>7.4</v>
      </c>
      <c r="C25" s="161">
        <f t="shared" si="74"/>
        <v>22.424242424242426</v>
      </c>
      <c r="D25" s="10">
        <v>6</v>
      </c>
      <c r="E25" s="20">
        <f t="shared" si="75"/>
        <v>18.461538461538463</v>
      </c>
      <c r="F25" s="10">
        <v>7.6</v>
      </c>
      <c r="G25" s="20">
        <f t="shared" si="76"/>
        <v>22.352941176470587</v>
      </c>
      <c r="H25" s="10">
        <v>7</v>
      </c>
      <c r="I25" s="20">
        <f t="shared" si="77"/>
        <v>20.348837209302324</v>
      </c>
      <c r="J25" s="10">
        <v>7.1</v>
      </c>
      <c r="K25" s="20">
        <f t="shared" si="78"/>
        <v>21.005917159763314</v>
      </c>
      <c r="L25" s="10"/>
      <c r="M25" s="20" t="str">
        <f t="shared" si="79"/>
        <v/>
      </c>
      <c r="N25" s="10">
        <v>7.3</v>
      </c>
      <c r="O25" s="20">
        <f t="shared" si="80"/>
        <v>20.916905444126073</v>
      </c>
      <c r="P25" s="10">
        <v>6.9</v>
      </c>
      <c r="Q25" s="20">
        <f t="shared" si="81"/>
        <v>20.353982300884958</v>
      </c>
      <c r="R25" s="10">
        <v>7.3</v>
      </c>
      <c r="S25" s="20">
        <f t="shared" si="82"/>
        <v>19.414893617021274</v>
      </c>
      <c r="T25" s="10">
        <v>8.1</v>
      </c>
      <c r="U25" s="20">
        <f t="shared" si="83"/>
        <v>22.562674094707521</v>
      </c>
      <c r="V25" s="10">
        <v>7.3</v>
      </c>
      <c r="W25" s="20">
        <f t="shared" si="84"/>
        <v>21.791044776119403</v>
      </c>
      <c r="X25" s="10">
        <v>7.2</v>
      </c>
      <c r="Y25" s="20">
        <f t="shared" si="85"/>
        <v>23.841059602649008</v>
      </c>
      <c r="Z25" s="10">
        <v>6.7</v>
      </c>
      <c r="AA25" s="20">
        <f t="shared" si="86"/>
        <v>20.743034055727559</v>
      </c>
      <c r="AB25" s="10">
        <v>8.6</v>
      </c>
      <c r="AC25" s="20">
        <f t="shared" si="87"/>
        <v>25.146198830409354</v>
      </c>
      <c r="AD25" s="10">
        <v>7.6</v>
      </c>
      <c r="AE25" s="20">
        <f t="shared" si="88"/>
        <v>21.839080459770116</v>
      </c>
      <c r="AF25" s="10">
        <v>7.4</v>
      </c>
      <c r="AG25" s="20">
        <f t="shared" si="89"/>
        <v>25.084745762711862</v>
      </c>
      <c r="AH25" s="10">
        <v>7.6</v>
      </c>
      <c r="AI25" s="20">
        <f t="shared" si="90"/>
        <v>20.9366391184573</v>
      </c>
      <c r="AJ25" s="10">
        <v>5.4</v>
      </c>
      <c r="AK25" s="20">
        <f t="shared" si="91"/>
        <v>15.929203539823011</v>
      </c>
      <c r="AL25" s="10">
        <v>7.4</v>
      </c>
      <c r="AM25" s="20">
        <f t="shared" si="92"/>
        <v>22.356495468277945</v>
      </c>
      <c r="AN25" s="10">
        <v>8.6</v>
      </c>
      <c r="AO25" s="20">
        <f t="shared" si="93"/>
        <v>23.691460055096421</v>
      </c>
      <c r="AP25" s="10">
        <v>7.1</v>
      </c>
      <c r="AQ25" s="20">
        <f t="shared" si="94"/>
        <v>20.285714285714285</v>
      </c>
      <c r="AR25" s="10">
        <v>6.3</v>
      </c>
      <c r="AS25" s="20">
        <f t="shared" si="95"/>
        <v>17.647058823529409</v>
      </c>
      <c r="AT25" s="10">
        <v>7.5</v>
      </c>
      <c r="AU25" s="20">
        <f t="shared" si="96"/>
        <v>22.058823529411764</v>
      </c>
      <c r="AV25" s="10">
        <v>7.4</v>
      </c>
      <c r="AW25" s="20">
        <f t="shared" si="97"/>
        <v>20.963172804532583</v>
      </c>
      <c r="AX25" s="10">
        <v>6.9</v>
      </c>
      <c r="AY25" s="20">
        <f t="shared" si="98"/>
        <v>21.835443037974684</v>
      </c>
      <c r="AZ25" s="10">
        <v>6.9</v>
      </c>
      <c r="BA25" s="20">
        <f t="shared" si="99"/>
        <v>21.835443037974684</v>
      </c>
      <c r="BB25" s="10">
        <v>7.2</v>
      </c>
      <c r="BC25" s="20">
        <f t="shared" si="100"/>
        <v>22.085889570552148</v>
      </c>
      <c r="BD25" s="10">
        <v>7.3</v>
      </c>
      <c r="BE25" s="20">
        <f t="shared" si="101"/>
        <v>21.856287425149702</v>
      </c>
      <c r="BF25" s="10">
        <v>7.6</v>
      </c>
      <c r="BG25" s="20">
        <f t="shared" si="102"/>
        <v>22.619047619047617</v>
      </c>
      <c r="BH25" s="10">
        <v>7</v>
      </c>
      <c r="BI25" s="20">
        <f t="shared" si="103"/>
        <v>22.508038585209004</v>
      </c>
      <c r="BK25" s="11" t="str">
        <f t="shared" si="0"/>
        <v xml:space="preserve">     Internal secondary branch</v>
      </c>
      <c r="BL25" s="12">
        <f t="shared" si="2"/>
        <v>29</v>
      </c>
      <c r="BM25" s="61">
        <f t="shared" si="1"/>
        <v>5.4</v>
      </c>
      <c r="BN25" s="13" t="str">
        <f t="shared" si="3"/>
        <v>–</v>
      </c>
      <c r="BO25" s="62">
        <f t="shared" si="4"/>
        <v>8.6</v>
      </c>
      <c r="BP25" s="63">
        <f t="shared" si="5"/>
        <v>15.929203539823011</v>
      </c>
      <c r="BQ25" s="14" t="str">
        <f t="shared" si="10"/>
        <v>–</v>
      </c>
      <c r="BR25" s="64">
        <f t="shared" si="6"/>
        <v>25.146198830409354</v>
      </c>
      <c r="BS25" s="65">
        <f t="shared" si="7"/>
        <v>7.2310344827586199</v>
      </c>
      <c r="BT25" s="66">
        <f t="shared" si="11"/>
        <v>21.479165940558435</v>
      </c>
      <c r="BU25" s="13">
        <f t="shared" si="8"/>
        <v>0.64757980659632208</v>
      </c>
      <c r="BV25" s="67">
        <f t="shared" si="12"/>
        <v>1.9700471336363616</v>
      </c>
      <c r="BW25" s="13">
        <f t="shared" si="9"/>
        <v>7.4</v>
      </c>
      <c r="BX25" s="14">
        <f t="shared" si="13"/>
        <v>22.424242424242426</v>
      </c>
    </row>
    <row r="26" spans="1:76" x14ac:dyDescent="0.2">
      <c r="A26" s="21" t="s">
        <v>27</v>
      </c>
      <c r="B26" s="158"/>
      <c r="C26" s="159"/>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t="str">
        <f>IF(AND((AB26&gt;0),(AB$5&gt;0)),(AB26/AB$5*100),"")</f>
        <v/>
      </c>
      <c r="AD26" s="25"/>
      <c r="AE26" s="77"/>
      <c r="AF26" s="24"/>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77"/>
      <c r="BK26" s="11" t="str">
        <f t="shared" si="0"/>
        <v>Claw 3 lengths</v>
      </c>
      <c r="BL26" s="12"/>
      <c r="BM26" s="61"/>
      <c r="BN26" s="13"/>
      <c r="BO26" s="62"/>
      <c r="BP26" s="63"/>
      <c r="BQ26" s="14"/>
      <c r="BR26" s="64"/>
      <c r="BS26" s="65"/>
      <c r="BT26" s="66"/>
      <c r="BU26" s="13"/>
      <c r="BV26" s="67"/>
      <c r="BW26" s="13"/>
      <c r="BX26" s="14"/>
    </row>
    <row r="27" spans="1:76" x14ac:dyDescent="0.2">
      <c r="A27" s="9" t="s">
        <v>22</v>
      </c>
      <c r="B27" s="160">
        <v>9.1999999999999993</v>
      </c>
      <c r="C27" s="161">
        <f t="shared" ref="C27:C30" si="104">IF(AND((B27&gt;0),(B$5&gt;0)),(B27/B$5*100),"")</f>
        <v>27.878787878787875</v>
      </c>
      <c r="D27" s="10">
        <v>10.4</v>
      </c>
      <c r="E27" s="20">
        <f t="shared" ref="E27:E30" si="105">IF(AND((D27&gt;0),(D$5&gt;0)),(D27/D$5*100),"")</f>
        <v>32</v>
      </c>
      <c r="F27" s="10">
        <v>8.9</v>
      </c>
      <c r="G27" s="20">
        <f t="shared" ref="G27:G30" si="106">IF(AND((F27&gt;0),(F$5&gt;0)),(F27/F$5*100),"")</f>
        <v>26.176470588235297</v>
      </c>
      <c r="H27" s="10">
        <v>9.8000000000000007</v>
      </c>
      <c r="I27" s="20">
        <f t="shared" ref="I27:I30" si="107">IF(AND((H27&gt;0),(H$5&gt;0)),(H27/H$5*100),"")</f>
        <v>28.488372093023255</v>
      </c>
      <c r="J27" s="10">
        <v>10.1</v>
      </c>
      <c r="K27" s="20">
        <f t="shared" ref="K27:K31" si="108">IF(AND((J27&gt;0),(J$5&gt;0)),(J27/J$5*100),"")</f>
        <v>29.88165680473373</v>
      </c>
      <c r="L27" s="10"/>
      <c r="M27" s="20" t="str">
        <f t="shared" ref="M27:M30" si="109">IF(AND((L27&gt;0),(L$5&gt;0)),(L27/L$5*100),"")</f>
        <v/>
      </c>
      <c r="N27" s="10">
        <v>9.8000000000000007</v>
      </c>
      <c r="O27" s="20">
        <f t="shared" ref="O27:O30" si="110">IF(AND((N27&gt;0),(N$5&gt;0)),(N27/N$5*100),"")</f>
        <v>28.080229226361038</v>
      </c>
      <c r="P27" s="10"/>
      <c r="Q27" s="20" t="str">
        <f t="shared" ref="Q27:Q30" si="111">IF(AND((P27&gt;0),(P$5&gt;0)),(P27/P$5*100),"")</f>
        <v/>
      </c>
      <c r="R27" s="10">
        <v>10.9</v>
      </c>
      <c r="S27" s="20">
        <f t="shared" ref="S27:S30" si="112">IF(AND((R27&gt;0),(R$5&gt;0)),(R27/R$5*100),"")</f>
        <v>28.98936170212766</v>
      </c>
      <c r="T27" s="10">
        <v>9.8000000000000007</v>
      </c>
      <c r="U27" s="20">
        <f t="shared" ref="U27:U30" si="113">IF(AND((T27&gt;0),(T$5&gt;0)),(T27/T$5*100),"")</f>
        <v>27.29805013927577</v>
      </c>
      <c r="V27" s="10">
        <v>9.8000000000000007</v>
      </c>
      <c r="W27" s="20">
        <f t="shared" ref="W27:W30" si="114">IF(AND((V27&gt;0),(V$5&gt;0)),(V27/V$5*100),"")</f>
        <v>29.253731343283583</v>
      </c>
      <c r="X27" s="10">
        <v>9.6999999999999993</v>
      </c>
      <c r="Y27" s="20">
        <f t="shared" ref="Y27:Y30" si="115">IF(AND((X27&gt;0),(X$5&gt;0)),(X27/X$5*100),"")</f>
        <v>32.119205298013242</v>
      </c>
      <c r="Z27" s="10">
        <v>10.1</v>
      </c>
      <c r="AA27" s="20">
        <f t="shared" ref="AA27:AA30" si="116">IF(AND((Z27&gt;0),(Z$5&gt;0)),(Z27/Z$5*100),"")</f>
        <v>31.269349845201237</v>
      </c>
      <c r="AB27" s="10">
        <v>11</v>
      </c>
      <c r="AC27" s="20">
        <f>IF(AND((AB27&gt;0),(AB$5&gt;0)),(AB27/AB$5*100),"")</f>
        <v>32.163742690058477</v>
      </c>
      <c r="AD27" s="10">
        <v>10.4</v>
      </c>
      <c r="AE27" s="20">
        <f t="shared" ref="AE27:AE30" si="117">IF(AND((AD27&gt;0),(AD$5&gt;0)),(AD27/AD$5*100),"")</f>
        <v>29.885057471264371</v>
      </c>
      <c r="AF27" s="10">
        <v>9.1999999999999993</v>
      </c>
      <c r="AG27" s="20">
        <f t="shared" ref="AG27:AG30" si="118">IF(AND((AF27&gt;0),(AF$5&gt;0)),(AF27/AF$5*100),"")</f>
        <v>31.186440677966097</v>
      </c>
      <c r="AH27" s="10">
        <v>10.7</v>
      </c>
      <c r="AI27" s="20">
        <f t="shared" ref="AI27:AI30" si="119">IF(AND((AH27&gt;0),(AH$5&gt;0)),(AH27/AH$5*100),"")</f>
        <v>29.476584022038566</v>
      </c>
      <c r="AJ27" s="10">
        <v>9.8000000000000007</v>
      </c>
      <c r="AK27" s="20">
        <f t="shared" ref="AK27:AK30" si="120">IF(AND((AJ27&gt;0),(AJ$5&gt;0)),(AJ27/AJ$5*100),"")</f>
        <v>28.908554572271388</v>
      </c>
      <c r="AL27" s="10">
        <v>10.8</v>
      </c>
      <c r="AM27" s="20">
        <f t="shared" ref="AM27:AM30" si="121">IF(AND((AL27&gt;0),(AL$5&gt;0)),(AL27/AL$5*100),"")</f>
        <v>32.628398791540789</v>
      </c>
      <c r="AN27" s="10">
        <v>11</v>
      </c>
      <c r="AO27" s="20">
        <f t="shared" ref="AO27:AO30" si="122">IF(AND((AN27&gt;0),(AN$5&gt;0)),(AN27/AN$5*100),"")</f>
        <v>30.303030303030305</v>
      </c>
      <c r="AP27" s="10">
        <v>10.1</v>
      </c>
      <c r="AQ27" s="20">
        <f t="shared" ref="AQ27:AQ30" si="123">IF(AND((AP27&gt;0),(AP$5&gt;0)),(AP27/AP$5*100),"")</f>
        <v>28.857142857142854</v>
      </c>
      <c r="AR27" s="10">
        <v>9.4</v>
      </c>
      <c r="AS27" s="20">
        <f t="shared" ref="AS27:AS30" si="124">IF(AND((AR27&gt;0),(AR$5&gt;0)),(AR27/AR$5*100),"")</f>
        <v>26.330532212885156</v>
      </c>
      <c r="AT27" s="10">
        <v>10.6</v>
      </c>
      <c r="AU27" s="20">
        <f t="shared" ref="AU27:AU30" si="125">IF(AND((AT27&gt;0),(AT$5&gt;0)),(AT27/AT$5*100),"")</f>
        <v>31.176470588235293</v>
      </c>
      <c r="AV27" s="10">
        <v>9.1</v>
      </c>
      <c r="AW27" s="20">
        <f t="shared" ref="AW27:AW30" si="126">IF(AND((AV27&gt;0),(AV$5&gt;0)),(AV27/AV$5*100),"")</f>
        <v>25.779036827195469</v>
      </c>
      <c r="AX27" s="10">
        <v>9.6</v>
      </c>
      <c r="AY27" s="20">
        <f t="shared" ref="AY27:AY30" si="127">IF(AND((AX27&gt;0),(AX$5&gt;0)),(AX27/AX$5*100),"")</f>
        <v>30.379746835443033</v>
      </c>
      <c r="AZ27" s="10">
        <v>9.9</v>
      </c>
      <c r="BA27" s="20">
        <f t="shared" ref="BA27:BA30" si="128">IF(AND((AZ27&gt;0),(AZ$5&gt;0)),(AZ27/AZ$5*100),"")</f>
        <v>31.329113924050635</v>
      </c>
      <c r="BB27" s="10">
        <v>10.199999999999999</v>
      </c>
      <c r="BC27" s="20">
        <f t="shared" ref="BC27:BC30" si="129">IF(AND((BB27&gt;0),(BB$5&gt;0)),(BB27/BB$5*100),"")</f>
        <v>31.288343558282207</v>
      </c>
      <c r="BD27" s="10">
        <v>10.3</v>
      </c>
      <c r="BE27" s="20">
        <f t="shared" ref="BE27:BE30" si="130">IF(AND((BD27&gt;0),(BD$5&gt;0)),(BD27/BD$5*100),"")</f>
        <v>30.838323353293418</v>
      </c>
      <c r="BF27" s="10">
        <v>10</v>
      </c>
      <c r="BG27" s="20">
        <f t="shared" ref="BG27:BG31" si="131">IF(AND((BF27&gt;0),(BF$5&gt;0)),(BF27/BF$5*100),"")</f>
        <v>29.761904761904763</v>
      </c>
      <c r="BH27" s="10">
        <v>10.1</v>
      </c>
      <c r="BI27" s="20">
        <f t="shared" ref="BI27:BI30" si="132">IF(AND((BH27&gt;0),(BH$5&gt;0)),(BH27/BH$5*100),"")</f>
        <v>32.475884244372985</v>
      </c>
      <c r="BK27" s="11" t="str">
        <f t="shared" si="0"/>
        <v xml:space="preserve">     External primary branch</v>
      </c>
      <c r="BL27" s="12">
        <f>COUNT(B27,D27,F27,H27,J27,L27,N27,P27,R27,T27,V27,X27,Z27,AB27,AD27,AF27,AH27,AJ27,AL27,AN27,AP27,AR27,AT27,AV27,AX27,AZ27,BB27,BD27,BF27,BH27)</f>
        <v>28</v>
      </c>
      <c r="BM27" s="61">
        <f>IF(SUM(B27,D27,F27,H27,J27,L27,N27,P27,R27,T27,V27,X27,Z27,AB27,AD27,AF27,AH27,AJ27,AL27,AN27,AP27,AR27,AT27,AV27,AX27,AZ27,BB27,BD27,BF27,BH27)&gt;0,MIN(B27,D27,F27,H27,J27,L27,N27,P27,R27,T27,V27,X27,Z27,AB27,AD27,AF27,AH27,AJ27,AL27,AN27,AP27,AR27,AT27,AV27,AX27,AZ27,BB27,BD27,BF27,BH27),"")</f>
        <v>8.9</v>
      </c>
      <c r="BN27" s="13" t="str">
        <f t="shared" si="3"/>
        <v>–</v>
      </c>
      <c r="BO27" s="62">
        <f>IF(SUM(B27,D27,F27,H27,J27,L27,N27,P27,R27,T27,V27,X27,Z27,AB27,AD27,AF27,AH27,AJ27,AL27,AN27,AP27,AR27,AT27,AV27,AX27,AZ27,BB27,BD27,BF27,BH27)&gt;0,MAX(B27,D27,F27,H27,J27,L27,N27,P27,R27,T27,V27,X27,Z27,AB27,AD27,AF27,AH27,AJ27,AL27,AN27,AP27,AR27,AT27,AV27,AX27,AZ27,BB27,BD27,BF27,BH27),"")</f>
        <v>11</v>
      </c>
      <c r="BP27" s="63">
        <f t="shared" si="5"/>
        <v>25.779036827195469</v>
      </c>
      <c r="BQ27" s="14" t="str">
        <f t="shared" si="10"/>
        <v>–</v>
      </c>
      <c r="BR27" s="64">
        <f t="shared" si="6"/>
        <v>32.628398791540789</v>
      </c>
      <c r="BS27" s="65">
        <f>IF(SUM(B27,D27,F27,H27,J27,L27,N27,P27,R27,T27,V27,X27,Z27,AB27,AD27,AF27,AH27,AJ27,AL27,AN27,AP27,AR27,AT27,AV27,AX27,AZ27,BB27,BD27,BF27,BH27)&gt;0,AVERAGE(B27,D27,F27,H27,J27,L27,N27,P27,R27,T27,V27,X27,Z27,AB27,AD27,AF27,AH27,AJ27,AL27,AN27,AP27,AR27,AT27,AV27,AX27,AZ27,BB27,BD27,BF27,BH27),"?")</f>
        <v>10.025</v>
      </c>
      <c r="BT27" s="66">
        <f t="shared" si="11"/>
        <v>29.792982950357807</v>
      </c>
      <c r="BU27" s="13">
        <f>IF(COUNT(B27,D27,F27,H27,J27,L27,N27,P27,R27,T27,V27,X27,Z27,AB27,AD27,AF27,AH27,AJ27,AL27,AN27,AP27,AR27,AT27,AV27,AX27,AZ27,BB27,BD27,BF27,BH27)&gt;1,STDEV(B27,D27,F27,H27,J27,L27,N27,P27,R27,T27,V27,X27,Z27,AB27,AD27,AF27,AH27,AJ27,AL27,AN27,AP27,AR27,AT27,AV27,AX27,AZ27,BB27,BD27,BF27,BH27),"?")</f>
        <v>0.57389184682468863</v>
      </c>
      <c r="BV27" s="67">
        <f t="shared" si="12"/>
        <v>1.94255045213622</v>
      </c>
      <c r="BW27" s="13">
        <f t="shared" si="9"/>
        <v>9.1999999999999993</v>
      </c>
      <c r="BX27" s="14">
        <f t="shared" si="13"/>
        <v>27.878787878787875</v>
      </c>
    </row>
    <row r="28" spans="1:76" x14ac:dyDescent="0.2">
      <c r="A28" s="9" t="s">
        <v>23</v>
      </c>
      <c r="B28" s="160">
        <v>7.2</v>
      </c>
      <c r="C28" s="161">
        <f t="shared" si="104"/>
        <v>21.81818181818182</v>
      </c>
      <c r="D28" s="10">
        <v>9</v>
      </c>
      <c r="E28" s="20">
        <f t="shared" si="105"/>
        <v>27.692307692307693</v>
      </c>
      <c r="F28" s="10">
        <v>7.5</v>
      </c>
      <c r="G28" s="20">
        <f t="shared" si="106"/>
        <v>22.058823529411764</v>
      </c>
      <c r="H28" s="10">
        <v>7.2</v>
      </c>
      <c r="I28" s="20">
        <f t="shared" si="107"/>
        <v>20.930232558139537</v>
      </c>
      <c r="J28" s="10">
        <v>7.8</v>
      </c>
      <c r="K28" s="20">
        <f t="shared" si="108"/>
        <v>23.076923076923077</v>
      </c>
      <c r="L28" s="10"/>
      <c r="M28" s="20" t="str">
        <f t="shared" si="109"/>
        <v/>
      </c>
      <c r="N28" s="10">
        <v>7.7</v>
      </c>
      <c r="O28" s="20">
        <f t="shared" si="110"/>
        <v>22.063037249283667</v>
      </c>
      <c r="P28" s="10"/>
      <c r="Q28" s="20" t="str">
        <f t="shared" si="111"/>
        <v/>
      </c>
      <c r="R28" s="10">
        <v>8.3000000000000007</v>
      </c>
      <c r="S28" s="20">
        <f t="shared" si="112"/>
        <v>22.074468085106382</v>
      </c>
      <c r="T28" s="10">
        <v>7.1</v>
      </c>
      <c r="U28" s="20">
        <f t="shared" si="113"/>
        <v>19.777158774373259</v>
      </c>
      <c r="V28" s="10">
        <v>7.2</v>
      </c>
      <c r="W28" s="20">
        <f t="shared" si="114"/>
        <v>21.492537313432834</v>
      </c>
      <c r="X28" s="10">
        <v>8</v>
      </c>
      <c r="Y28" s="20">
        <f t="shared" si="115"/>
        <v>26.490066225165563</v>
      </c>
      <c r="Z28" s="10">
        <v>7.8</v>
      </c>
      <c r="AA28" s="20">
        <f t="shared" si="116"/>
        <v>24.148606811145513</v>
      </c>
      <c r="AB28" s="10">
        <v>9.6999999999999993</v>
      </c>
      <c r="AC28" s="20">
        <f>IF(AND((AB28&gt;0),(AB$5&gt;0)),(AB28/AB$5*100),"")</f>
        <v>28.362573099415201</v>
      </c>
      <c r="AD28" s="10">
        <v>8</v>
      </c>
      <c r="AE28" s="20">
        <f t="shared" si="117"/>
        <v>22.988505747126439</v>
      </c>
      <c r="AF28" s="10">
        <v>6.4</v>
      </c>
      <c r="AG28" s="20">
        <f t="shared" si="118"/>
        <v>21.694915254237291</v>
      </c>
      <c r="AH28" s="10">
        <v>8</v>
      </c>
      <c r="AI28" s="20">
        <f t="shared" si="119"/>
        <v>22.03856749311295</v>
      </c>
      <c r="AJ28" s="10">
        <v>7.3</v>
      </c>
      <c r="AK28" s="20">
        <f t="shared" si="120"/>
        <v>21.533923303834808</v>
      </c>
      <c r="AL28" s="10">
        <v>8</v>
      </c>
      <c r="AM28" s="20">
        <f t="shared" si="121"/>
        <v>24.169184290030209</v>
      </c>
      <c r="AN28" s="10">
        <v>7.6</v>
      </c>
      <c r="AO28" s="20">
        <f t="shared" si="122"/>
        <v>20.9366391184573</v>
      </c>
      <c r="AP28" s="10">
        <v>7.6</v>
      </c>
      <c r="AQ28" s="20">
        <f t="shared" si="123"/>
        <v>21.714285714285715</v>
      </c>
      <c r="AR28" s="10">
        <v>6.7</v>
      </c>
      <c r="AS28" s="20">
        <f t="shared" si="124"/>
        <v>18.767507002801121</v>
      </c>
      <c r="AT28" s="10">
        <v>7.8</v>
      </c>
      <c r="AU28" s="20">
        <f t="shared" si="125"/>
        <v>22.941176470588236</v>
      </c>
      <c r="AV28" s="10">
        <v>6.7</v>
      </c>
      <c r="AW28" s="20">
        <f t="shared" si="126"/>
        <v>18.980169971671391</v>
      </c>
      <c r="AX28" s="10">
        <v>7.2</v>
      </c>
      <c r="AY28" s="20">
        <f t="shared" si="127"/>
        <v>22.784810126582279</v>
      </c>
      <c r="AZ28" s="10">
        <v>8</v>
      </c>
      <c r="BA28" s="20">
        <f t="shared" si="128"/>
        <v>25.316455696202528</v>
      </c>
      <c r="BB28" s="10">
        <v>7.8</v>
      </c>
      <c r="BC28" s="20">
        <f t="shared" si="129"/>
        <v>23.926380368098158</v>
      </c>
      <c r="BD28" s="10">
        <v>7.9</v>
      </c>
      <c r="BE28" s="20">
        <f t="shared" si="130"/>
        <v>23.652694610778447</v>
      </c>
      <c r="BF28" s="10">
        <v>6.8</v>
      </c>
      <c r="BG28" s="20">
        <f t="shared" si="131"/>
        <v>20.238095238095237</v>
      </c>
      <c r="BH28" s="10">
        <v>8.3000000000000007</v>
      </c>
      <c r="BI28" s="20">
        <f t="shared" si="132"/>
        <v>26.688102893890676</v>
      </c>
      <c r="BK28" s="11" t="str">
        <f t="shared" si="0"/>
        <v xml:space="preserve">     External secondary branch</v>
      </c>
      <c r="BL28" s="12">
        <f>COUNT(B28,D28,F28,H28,J28,L28,N28,P28,R28,T28,V28,X28,Z28,AB28,AD28,AF28,AH28,AJ28,AL28,AN28,AP28,AR28,AT28,AV28,AX28,AZ28,BB28,BD28,BF28,BH28)</f>
        <v>28</v>
      </c>
      <c r="BM28" s="61">
        <f>IF(SUM(B28,D28,F28,H28,J28,L28,N28,P28,R28,T28,V28,X28,Z28,AB28,AD28,AF28,AH28,AJ28,AL28,AN28,AP28,AR28,AT28,AV28,AX28,AZ28,BB28,BD28,BF28,BH28)&gt;0,MIN(B28,D28,F28,H28,J28,L28,N28,P28,R28,T28,V28,X28,Z28,AB28,AD28,AF28,AH28,AJ28,AL28,AN28,AP28,AR28,AT28,AV28,AX28,AZ28,BB28,BD28,BF28,BH28),"")</f>
        <v>6.4</v>
      </c>
      <c r="BN28" s="13" t="str">
        <f t="shared" si="3"/>
        <v>–</v>
      </c>
      <c r="BO28" s="62">
        <f>IF(SUM(B28,D28,F28,H28,J28,L28,N28,P28,R28,T28,V28,X28,Z28,AB28,AD28,AF28,AH28,AJ28,AL28,AN28,AP28,AR28,AT28,AV28,AX28,AZ28,BB28,BD28,BF28,BH28)&gt;0,MAX(B28,D28,F28,H28,J28,L28,N28,P28,R28,T28,V28,X28,Z28,AB28,AD28,AF28,AH28,AJ28,AL28,AN28,AP28,AR28,AT28,AV28,AX28,AZ28,BB28,BD28,BF28,BH28),"")</f>
        <v>9.6999999999999993</v>
      </c>
      <c r="BP28" s="63">
        <f t="shared" si="5"/>
        <v>18.767507002801121</v>
      </c>
      <c r="BQ28" s="14" t="str">
        <f t="shared" si="10"/>
        <v>–</v>
      </c>
      <c r="BR28" s="64">
        <f t="shared" si="6"/>
        <v>28.362573099415201</v>
      </c>
      <c r="BS28" s="65">
        <f>IF(SUM(B28,D28,F28,H28,J28,L28,N28,P28,R28,T28,V28,X28,Z28,AB28,AD28,AF28,AH28,AJ28,AL28,AN28,AP28,AR28,AT28,AV28,AX28,AZ28,BB28,BD28,BF28,BH28)&gt;0,AVERAGE(B28,D28,F28,H28,J28,L28,N28,P28,R28,T28,V28,X28,Z28,AB28,AD28,AF28,AH28,AJ28,AL28,AN28,AP28,AR28,AT28,AV28,AX28,AZ28,BB28,BD28,BF28,BH28),"?")</f>
        <v>7.6642857142857137</v>
      </c>
      <c r="BT28" s="66">
        <f t="shared" si="11"/>
        <v>22.798440340452824</v>
      </c>
      <c r="BU28" s="13">
        <f>IF(COUNT(B28,D28,F28,H28,J28,L28,N28,P28,R28,T28,V28,X28,Z28,AB28,AD28,AF28,AH28,AJ28,AL28,AN28,AP28,AR28,AT28,AV28,AX28,AZ28,BB28,BD28,BF28,BH28)&gt;1,STDEV(B28,D28,F28,H28,J28,L28,N28,P28,R28,T28,V28,X28,Z28,AB28,AD28,AF28,AH28,AJ28,AL28,AN28,AP28,AR28,AT28,AV28,AX28,AZ28,BB28,BD28,BF28,BH28),"?")</f>
        <v>0.69346915641538864</v>
      </c>
      <c r="BV28" s="67">
        <f t="shared" si="12"/>
        <v>2.4202929410137366</v>
      </c>
      <c r="BW28" s="13">
        <f t="shared" si="9"/>
        <v>7.2</v>
      </c>
      <c r="BX28" s="14">
        <f t="shared" si="13"/>
        <v>21.81818181818182</v>
      </c>
    </row>
    <row r="29" spans="1:76" x14ac:dyDescent="0.2">
      <c r="A29" s="9" t="s">
        <v>24</v>
      </c>
      <c r="B29" s="160">
        <v>8.1</v>
      </c>
      <c r="C29" s="161">
        <f t="shared" si="104"/>
        <v>24.545454545454547</v>
      </c>
      <c r="D29" s="10">
        <v>8.8000000000000007</v>
      </c>
      <c r="E29" s="20">
        <f t="shared" si="105"/>
        <v>27.07692307692308</v>
      </c>
      <c r="F29" s="10">
        <v>5.6</v>
      </c>
      <c r="G29" s="20">
        <f t="shared" si="106"/>
        <v>16.470588235294116</v>
      </c>
      <c r="H29" s="10">
        <v>9.6</v>
      </c>
      <c r="I29" s="20">
        <f t="shared" si="107"/>
        <v>27.906976744186046</v>
      </c>
      <c r="J29" s="10">
        <v>10.5</v>
      </c>
      <c r="K29" s="20">
        <f t="shared" si="108"/>
        <v>31.065088757396452</v>
      </c>
      <c r="L29" s="10"/>
      <c r="M29" s="20" t="str">
        <f t="shared" si="109"/>
        <v/>
      </c>
      <c r="N29" s="10"/>
      <c r="O29" s="20" t="str">
        <f t="shared" si="110"/>
        <v/>
      </c>
      <c r="P29" s="10">
        <v>10</v>
      </c>
      <c r="Q29" s="20">
        <f t="shared" si="111"/>
        <v>29.498525073746311</v>
      </c>
      <c r="R29" s="10">
        <v>10.199999999999999</v>
      </c>
      <c r="S29" s="20">
        <f t="shared" si="112"/>
        <v>27.127659574468083</v>
      </c>
      <c r="T29" s="10">
        <v>9.1999999999999993</v>
      </c>
      <c r="U29" s="20">
        <f t="shared" si="113"/>
        <v>25.626740947075209</v>
      </c>
      <c r="V29" s="10">
        <v>9.8000000000000007</v>
      </c>
      <c r="W29" s="20">
        <f t="shared" si="114"/>
        <v>29.253731343283583</v>
      </c>
      <c r="X29" s="10">
        <v>8.8000000000000007</v>
      </c>
      <c r="Y29" s="20">
        <f t="shared" si="115"/>
        <v>29.139072847682122</v>
      </c>
      <c r="Z29" s="10">
        <v>9.6999999999999993</v>
      </c>
      <c r="AA29" s="20">
        <f t="shared" si="116"/>
        <v>30.030959752321984</v>
      </c>
      <c r="AB29" s="10">
        <v>10.8</v>
      </c>
      <c r="AC29" s="20">
        <f>IF(AND((AB29&gt;0),(AB$5&gt;0)),(AB29/AB$5*100),"")</f>
        <v>31.578947368421051</v>
      </c>
      <c r="AD29" s="10">
        <v>9.1999999999999993</v>
      </c>
      <c r="AE29" s="20">
        <f t="shared" si="117"/>
        <v>26.436781609195403</v>
      </c>
      <c r="AF29" s="10">
        <v>8.9</v>
      </c>
      <c r="AG29" s="20">
        <f t="shared" si="118"/>
        <v>30.16949152542373</v>
      </c>
      <c r="AH29" s="10">
        <v>10.6</v>
      </c>
      <c r="AI29" s="20">
        <f t="shared" si="119"/>
        <v>29.201101928374655</v>
      </c>
      <c r="AJ29" s="10">
        <v>9.9</v>
      </c>
      <c r="AK29" s="20">
        <f t="shared" si="120"/>
        <v>29.20353982300885</v>
      </c>
      <c r="AL29" s="10">
        <v>9.1999999999999993</v>
      </c>
      <c r="AM29" s="20">
        <f t="shared" si="121"/>
        <v>27.794561933534741</v>
      </c>
      <c r="AN29" s="10">
        <v>11.3</v>
      </c>
      <c r="AO29" s="20">
        <f t="shared" si="122"/>
        <v>31.129476584022044</v>
      </c>
      <c r="AP29" s="10">
        <v>9.8000000000000007</v>
      </c>
      <c r="AQ29" s="20">
        <f t="shared" si="123"/>
        <v>28.000000000000004</v>
      </c>
      <c r="AR29" s="10">
        <v>8.3000000000000007</v>
      </c>
      <c r="AS29" s="20">
        <f t="shared" si="124"/>
        <v>23.249299719887954</v>
      </c>
      <c r="AT29" s="10">
        <v>9.6999999999999993</v>
      </c>
      <c r="AU29" s="20">
        <f t="shared" si="125"/>
        <v>28.52941176470588</v>
      </c>
      <c r="AV29" s="10">
        <v>9.6</v>
      </c>
      <c r="AW29" s="20">
        <f t="shared" si="126"/>
        <v>27.195467422096321</v>
      </c>
      <c r="AX29" s="10">
        <v>9.3000000000000007</v>
      </c>
      <c r="AY29" s="20">
        <f t="shared" si="127"/>
        <v>29.430379746835445</v>
      </c>
      <c r="AZ29" s="10">
        <v>8.9</v>
      </c>
      <c r="BA29" s="20">
        <f t="shared" si="128"/>
        <v>28.164556962025316</v>
      </c>
      <c r="BB29" s="10">
        <v>9.6</v>
      </c>
      <c r="BC29" s="20">
        <f t="shared" si="129"/>
        <v>29.447852760736193</v>
      </c>
      <c r="BD29" s="10">
        <v>9.9</v>
      </c>
      <c r="BE29" s="20">
        <f t="shared" si="130"/>
        <v>29.640718562874252</v>
      </c>
      <c r="BF29" s="10">
        <v>9.6999999999999993</v>
      </c>
      <c r="BG29" s="20">
        <f t="shared" si="131"/>
        <v>28.869047619047617</v>
      </c>
      <c r="BH29" s="10">
        <v>9.6</v>
      </c>
      <c r="BI29" s="20">
        <f t="shared" si="132"/>
        <v>30.868167202572344</v>
      </c>
      <c r="BK29" s="11" t="str">
        <f t="shared" si="0"/>
        <v xml:space="preserve">     Internal primary branch</v>
      </c>
      <c r="BL29" s="12">
        <f>COUNT(B29,D29,F29,H29,J29,L29,N29,P29,R29,T29,V29,X29,Z29,AB29,AD29,AF29,AH29,AJ29,AL29,AN29,AP29,AR29,AT29,AV29,AX29,AZ29,BB29,BD29,BF29,BH29)</f>
        <v>28</v>
      </c>
      <c r="BM29" s="61">
        <f>IF(SUM(B29,D29,F29,H29,J29,L29,N29,P29,R29,T29,V29,X29,Z29,AB29,AD29,AF29,AH29,AJ29,AL29,AN29,AP29,AR29,AT29,AV29,AX29,AZ29,BB29,BD29,BF29,BH29)&gt;0,MIN(B29,D29,F29,H29,J29,L29,N29,P29,R29,T29,V29,X29,Z29,AB29,AD29,AF29,AH29,AJ29,AL29,AN29,AP29,AR29,AT29,AV29,AX29,AZ29,BB29,BD29,BF29,BH29),"")</f>
        <v>5.6</v>
      </c>
      <c r="BN29" s="13" t="str">
        <f t="shared" si="3"/>
        <v>–</v>
      </c>
      <c r="BO29" s="62">
        <f>IF(SUM(B29,D29,F29,H29,J29,L29,N29,P29,R29,T29,V29,X29,Z29,AB29,AD29,AF29,AH29,AJ29,AL29,AN29,AP29,AR29,AT29,AV29,AX29,AZ29,BB29,BD29,BF29,BH29)&gt;0,MAX(B29,D29,F29,H29,J29,L29,N29,P29,R29,T29,V29,X29,Z29,AB29,AD29,AF29,AH29,AJ29,AL29,AN29,AP29,AR29,AT29,AV29,AX29,AZ29,BB29,BD29,BF29,BH29),"")</f>
        <v>11.3</v>
      </c>
      <c r="BP29" s="63">
        <f t="shared" si="5"/>
        <v>16.470588235294116</v>
      </c>
      <c r="BQ29" s="14" t="str">
        <f t="shared" si="10"/>
        <v>–</v>
      </c>
      <c r="BR29" s="64">
        <f t="shared" si="6"/>
        <v>31.578947368421051</v>
      </c>
      <c r="BS29" s="65">
        <f>IF(SUM(B29,D29,F29,H29,J29,L29,N29,P29,R29,T29,V29,X29,Z29,AB29,AD29,AF29,AH29,AJ29,AL29,AN29,AP29,AR29,AT29,AV29,AX29,AZ29,BB29,BD29,BF29,BH29)&gt;0,AVERAGE(B29,D29,F29,H29,J29,L29,N29,P29,R29,T29,V29,X29,Z29,AB29,AD29,AF29,AH29,AJ29,AL29,AN29,AP29,AR29,AT29,AV29,AX29,AZ29,BB29,BD29,BF29,BH29),"?")</f>
        <v>9.4500000000000011</v>
      </c>
      <c r="BT29" s="66">
        <f t="shared" si="11"/>
        <v>28.09466155109261</v>
      </c>
      <c r="BU29" s="13">
        <f>IF(COUNT(B29,D29,F29,H29,J29,L29,N29,P29,R29,T29,V29,X29,Z29,AB29,AD29,AF29,AH29,AJ29,AL29,AN29,AP29,AR29,AT29,AV29,AX29,AZ29,BB29,BD29,BF29,BH29)&gt;1,STDEV(B29,D29,F29,H29,J29,L29,N29,P29,R29,T29,V29,X29,Z29,AB29,AD29,AF29,AH29,AJ29,AL29,AN29,AP29,AR29,AT29,AV29,AX29,AZ29,BB29,BD29,BF29,BH29),"?")</f>
        <v>1.0379823733606361</v>
      </c>
      <c r="BV29" s="67">
        <f t="shared" si="12"/>
        <v>2.9970644455602686</v>
      </c>
      <c r="BW29" s="13">
        <f t="shared" si="9"/>
        <v>8.1</v>
      </c>
      <c r="BX29" s="14">
        <f t="shared" si="13"/>
        <v>24.545454545454547</v>
      </c>
    </row>
    <row r="30" spans="1:76" x14ac:dyDescent="0.2">
      <c r="A30" s="9" t="s">
        <v>25</v>
      </c>
      <c r="B30" s="160">
        <v>6.9</v>
      </c>
      <c r="C30" s="161">
        <f t="shared" si="104"/>
        <v>20.90909090909091</v>
      </c>
      <c r="D30" s="10">
        <v>6.4</v>
      </c>
      <c r="E30" s="20">
        <f t="shared" si="105"/>
        <v>19.692307692307693</v>
      </c>
      <c r="F30" s="10">
        <v>7</v>
      </c>
      <c r="G30" s="20">
        <f t="shared" si="106"/>
        <v>20.588235294117645</v>
      </c>
      <c r="H30" s="10">
        <v>7.4</v>
      </c>
      <c r="I30" s="20">
        <f t="shared" si="107"/>
        <v>21.511627906976745</v>
      </c>
      <c r="J30" s="10">
        <v>8.6999999999999993</v>
      </c>
      <c r="K30" s="20">
        <f t="shared" si="108"/>
        <v>25.739644970414201</v>
      </c>
      <c r="L30" s="10"/>
      <c r="M30" s="20" t="str">
        <f t="shared" si="109"/>
        <v/>
      </c>
      <c r="N30" s="10"/>
      <c r="O30" s="20" t="str">
        <f t="shared" si="110"/>
        <v/>
      </c>
      <c r="P30" s="10">
        <v>8</v>
      </c>
      <c r="Q30" s="20">
        <f t="shared" si="111"/>
        <v>23.598820058997049</v>
      </c>
      <c r="R30" s="10">
        <v>7.8</v>
      </c>
      <c r="S30" s="20">
        <f t="shared" si="112"/>
        <v>20.74468085106383</v>
      </c>
      <c r="T30" s="10">
        <v>6.8</v>
      </c>
      <c r="U30" s="20">
        <f t="shared" si="113"/>
        <v>18.941504178272979</v>
      </c>
      <c r="V30" s="10">
        <v>7.9</v>
      </c>
      <c r="W30" s="20">
        <f t="shared" si="114"/>
        <v>23.582089552238809</v>
      </c>
      <c r="X30" s="10">
        <v>6.9</v>
      </c>
      <c r="Y30" s="20">
        <f t="shared" si="115"/>
        <v>22.847682119205302</v>
      </c>
      <c r="Z30" s="10">
        <v>7.1</v>
      </c>
      <c r="AA30" s="20">
        <f t="shared" si="116"/>
        <v>21.981424148606813</v>
      </c>
      <c r="AB30" s="10">
        <v>8.1</v>
      </c>
      <c r="AC30" s="20">
        <f>IF(AND((AB30&gt;0),(AB$5&gt;0)),(AB30/AB$5*100),"")</f>
        <v>23.684210526315784</v>
      </c>
      <c r="AD30" s="10">
        <v>6.6</v>
      </c>
      <c r="AE30" s="20">
        <f t="shared" si="117"/>
        <v>18.965517241379313</v>
      </c>
      <c r="AF30" s="10">
        <v>7.2</v>
      </c>
      <c r="AG30" s="20">
        <f t="shared" si="118"/>
        <v>24.406779661016952</v>
      </c>
      <c r="AH30" s="10">
        <v>7.9</v>
      </c>
      <c r="AI30" s="20">
        <f t="shared" si="119"/>
        <v>21.763085399449039</v>
      </c>
      <c r="AJ30" s="10">
        <v>7</v>
      </c>
      <c r="AK30" s="20">
        <f t="shared" si="120"/>
        <v>20.64896755162242</v>
      </c>
      <c r="AL30" s="10">
        <v>7.2</v>
      </c>
      <c r="AM30" s="20">
        <f t="shared" si="121"/>
        <v>21.75226586102719</v>
      </c>
      <c r="AN30" s="10">
        <v>8.9</v>
      </c>
      <c r="AO30" s="20">
        <f t="shared" si="122"/>
        <v>24.517906336088156</v>
      </c>
      <c r="AP30" s="10">
        <v>7.5</v>
      </c>
      <c r="AQ30" s="20">
        <f t="shared" si="123"/>
        <v>21.428571428571427</v>
      </c>
      <c r="AR30" s="10">
        <v>6</v>
      </c>
      <c r="AS30" s="20">
        <f t="shared" si="124"/>
        <v>16.806722689075627</v>
      </c>
      <c r="AT30" s="10">
        <v>7.5</v>
      </c>
      <c r="AU30" s="20">
        <f t="shared" si="125"/>
        <v>22.058823529411764</v>
      </c>
      <c r="AV30" s="10">
        <v>7.3</v>
      </c>
      <c r="AW30" s="20">
        <f t="shared" si="126"/>
        <v>20.679886685552411</v>
      </c>
      <c r="AX30" s="10">
        <v>6.4</v>
      </c>
      <c r="AY30" s="20">
        <f t="shared" si="127"/>
        <v>20.253164556962027</v>
      </c>
      <c r="AZ30" s="10">
        <v>7.3</v>
      </c>
      <c r="BA30" s="20">
        <f t="shared" si="128"/>
        <v>23.101265822784807</v>
      </c>
      <c r="BB30" s="10">
        <v>7.1</v>
      </c>
      <c r="BC30" s="20">
        <f t="shared" si="129"/>
        <v>21.779141104294478</v>
      </c>
      <c r="BD30" s="10">
        <v>7.3</v>
      </c>
      <c r="BE30" s="20">
        <f t="shared" si="130"/>
        <v>21.856287425149702</v>
      </c>
      <c r="BF30" s="10">
        <v>7.2</v>
      </c>
      <c r="BG30" s="20">
        <f t="shared" si="131"/>
        <v>21.428571428571427</v>
      </c>
      <c r="BH30" s="10">
        <v>7</v>
      </c>
      <c r="BI30" s="20">
        <f t="shared" si="132"/>
        <v>22.508038585209004</v>
      </c>
      <c r="BK30" s="11" t="str">
        <f t="shared" si="0"/>
        <v xml:space="preserve">     Internal secondary branch</v>
      </c>
      <c r="BL30" s="12">
        <f>COUNT(B30,D30,F30,H30,J30,L30,N30,P30,R30,T30,V30,X30,Z30,AB30,AD30,AF30,AH30,AJ30,AL30,AN30,AP30,AR30,AT30,AV30,AX30,AZ30,BB30,BD30,BF30,BH30)</f>
        <v>28</v>
      </c>
      <c r="BM30" s="61">
        <f>IF(SUM(B30,D30,F30,H30,J30,L30,N30,P30,R30,T30,V30,X30,Z30,AB30,AD30,AF30,AH30,AJ30,AL30,AN30,AP30,AR30,AT30,AV30,AX30,AZ30,BB30,BD30,BF30,BH30)&gt;0,MIN(B30,D30,F30,H30,J30,L30,N30,P30,R30,T30,V30,X30,Z30,AB30,AD30,AF30,AH30,AJ30,AL30,AN30,AP30,AR30,AT30,AV30,AX30,AZ30,BB30,BD30,BF30,BH30),"")</f>
        <v>6</v>
      </c>
      <c r="BN30" s="13" t="str">
        <f t="shared" si="3"/>
        <v>–</v>
      </c>
      <c r="BO30" s="62">
        <f>IF(SUM(B30,D30,F30,H30,J30,L30,N30,P30,R30,T30,V30,X30,Z30,AB30,AD30,AF30,AH30,AJ30,AL30,AN30,AP30,AR30,AT30,AV30,AX30,AZ30,BB30,BD30,BF30,BH30)&gt;0,MAX(B30,D30,F30,H30,J30,L30,N30,P30,R30,T30,V30,X30,Z30,AB30,AD30,AF30,AH30,AJ30,AL30,AN30,AP30,AR30,AT30,AV30,AX30,AZ30,BB30,BD30,BF30,BH30),"")</f>
        <v>8.9</v>
      </c>
      <c r="BP30" s="63">
        <f t="shared" si="5"/>
        <v>16.806722689075627</v>
      </c>
      <c r="BQ30" s="14" t="str">
        <f t="shared" si="10"/>
        <v>–</v>
      </c>
      <c r="BR30" s="64">
        <f t="shared" si="6"/>
        <v>25.739644970414201</v>
      </c>
      <c r="BS30" s="65">
        <f>IF(SUM(B30,D30,F30,H30,J30,L30,N30,P30,R30,T30,V30,X30,Z30,AB30,AD30,AF30,AH30,AJ30,AL30,AN30,AP30,AR30,AT30,AV30,AX30,AZ30,BB30,BD30,BF30,BH30)&gt;0,AVERAGE(B30,D30,F30,H30,J30,L30,N30,P30,R30,T30,V30,X30,Z30,AB30,AD30,AF30,AH30,AJ30,AL30,AN30,AP30,AR30,AT30,AV30,AX30,AZ30,BB30,BD30,BF30,BH30),"?")</f>
        <v>7.3000000000000016</v>
      </c>
      <c r="BT30" s="66">
        <f t="shared" si="11"/>
        <v>21.706296911206199</v>
      </c>
      <c r="BU30" s="13">
        <f>IF(COUNT(B30,D30,F30,H30,J30,L30,N30,P30,R30,T30,V30,X30,Z30,AB30,AD30,AF30,AH30,AJ30,AL30,AN30,AP30,AR30,AT30,AV30,AX30,AZ30,BB30,BD30,BF30,BH30)&gt;1,STDEV(B30,D30,F30,H30,J30,L30,N30,P30,R30,T30,V30,X30,Z30,AB30,AD30,AF30,AH30,AJ30,AL30,AN30,AP30,AR30,AT30,AV30,AX30,AZ30,BB30,BD30,BF30,BH30),"?")</f>
        <v>0.6514940095230688</v>
      </c>
      <c r="BV30" s="67">
        <f t="shared" si="12"/>
        <v>1.8964497802117883</v>
      </c>
      <c r="BW30" s="13">
        <f t="shared" si="9"/>
        <v>6.9</v>
      </c>
      <c r="BX30" s="14">
        <f t="shared" si="13"/>
        <v>20.90909090909091</v>
      </c>
    </row>
    <row r="31" spans="1:76" x14ac:dyDescent="0.2">
      <c r="A31" s="21" t="s">
        <v>28</v>
      </c>
      <c r="B31" s="158"/>
      <c r="C31" s="159"/>
      <c r="D31" s="25"/>
      <c r="E31" s="25"/>
      <c r="F31" s="25"/>
      <c r="G31" s="25"/>
      <c r="H31" s="25"/>
      <c r="I31" s="25"/>
      <c r="J31" s="25"/>
      <c r="K31" s="25" t="str">
        <f t="shared" si="108"/>
        <v/>
      </c>
      <c r="L31" s="25"/>
      <c r="M31" s="25"/>
      <c r="N31" s="25"/>
      <c r="O31" s="25"/>
      <c r="P31" s="25"/>
      <c r="Q31" s="25"/>
      <c r="R31" s="25"/>
      <c r="S31" s="25"/>
      <c r="T31" s="25"/>
      <c r="U31" s="25"/>
      <c r="V31" s="25"/>
      <c r="W31" s="25"/>
      <c r="X31" s="25"/>
      <c r="Y31" s="25"/>
      <c r="Z31" s="25"/>
      <c r="AA31" s="25"/>
      <c r="AB31" s="25"/>
      <c r="AC31" s="25"/>
      <c r="AD31" s="25"/>
      <c r="AE31" s="77"/>
      <c r="AF31" s="24"/>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t="str">
        <f t="shared" si="131"/>
        <v/>
      </c>
      <c r="BH31" s="25"/>
      <c r="BI31" s="77"/>
      <c r="BK31" s="11" t="str">
        <f t="shared" si="0"/>
        <v>Claw 4 lengths</v>
      </c>
      <c r="BL31" s="12"/>
      <c r="BM31" s="61"/>
      <c r="BN31" s="13"/>
      <c r="BO31" s="62"/>
      <c r="BP31" s="63"/>
      <c r="BQ31" s="14"/>
      <c r="BR31" s="64"/>
      <c r="BS31" s="65"/>
      <c r="BT31" s="66"/>
      <c r="BU31" s="13"/>
      <c r="BV31" s="67"/>
      <c r="BW31" s="13"/>
      <c r="BX31" s="14"/>
    </row>
    <row r="32" spans="1:76" x14ac:dyDescent="0.2">
      <c r="A32" s="9" t="s">
        <v>29</v>
      </c>
      <c r="B32" s="160">
        <v>10.3</v>
      </c>
      <c r="C32" s="161">
        <f t="shared" ref="C32:C35" si="133">IF(AND((B32&gt;0),(B$5&gt;0)),(B32/B$5*100),"")</f>
        <v>31.212121212121215</v>
      </c>
      <c r="D32" s="10">
        <v>11</v>
      </c>
      <c r="E32" s="20">
        <f t="shared" ref="E32:E35" si="134">IF(AND((D32&gt;0),(D$5&gt;0)),(D32/D$5*100),"")</f>
        <v>33.846153846153847</v>
      </c>
      <c r="F32" s="10"/>
      <c r="G32" s="20" t="str">
        <f t="shared" ref="G32:G35" si="135">IF(AND((F32&gt;0),(F$5&gt;0)),(F32/F$5*100),"")</f>
        <v/>
      </c>
      <c r="H32" s="10">
        <v>10.7</v>
      </c>
      <c r="I32" s="20">
        <f t="shared" ref="I32:I35" si="136">IF(AND((H32&gt;0),(H$5&gt;0)),(H32/H$5*100),"")</f>
        <v>31.104651162790699</v>
      </c>
      <c r="J32" s="10">
        <v>11.8</v>
      </c>
      <c r="K32" s="20">
        <f t="shared" ref="K32:K35" si="137">IF(AND((J32&gt;0),(J$5&gt;0)),(J32/J$5*100),"")</f>
        <v>34.911242603550299</v>
      </c>
      <c r="L32" s="10">
        <v>11</v>
      </c>
      <c r="M32" s="20">
        <f t="shared" ref="M32:M35" si="138">IF(AND((L32&gt;0),(L$5&gt;0)),(L32/L$5*100),"")</f>
        <v>33.434650455927049</v>
      </c>
      <c r="N32" s="10"/>
      <c r="O32" s="20" t="str">
        <f t="shared" ref="O32:O35" si="139">IF(AND((N32&gt;0),(N$5&gt;0)),(N32/N$5*100),"")</f>
        <v/>
      </c>
      <c r="P32" s="10"/>
      <c r="Q32" s="20" t="str">
        <f t="shared" ref="Q32:Q35" si="140">IF(AND((P32&gt;0),(P$5&gt;0)),(P32/P$5*100),"")</f>
        <v/>
      </c>
      <c r="R32" s="10">
        <v>11.8</v>
      </c>
      <c r="S32" s="20">
        <f t="shared" ref="S32:S35" si="141">IF(AND((R32&gt;0),(R$5&gt;0)),(R32/R$5*100),"")</f>
        <v>31.382978723404253</v>
      </c>
      <c r="T32" s="10">
        <v>20.5</v>
      </c>
      <c r="U32" s="20">
        <f t="shared" ref="U32:U35" si="142">IF(AND((T32&gt;0),(T$5&gt;0)),(T32/T$5*100),"")</f>
        <v>57.103064066852369</v>
      </c>
      <c r="V32" s="10">
        <v>10.6</v>
      </c>
      <c r="W32" s="20">
        <f t="shared" ref="W32:W35" si="143">IF(AND((V32&gt;0),(V$5&gt;0)),(V32/V$5*100),"")</f>
        <v>31.64179104477612</v>
      </c>
      <c r="X32" s="10">
        <v>10</v>
      </c>
      <c r="Y32" s="20">
        <f t="shared" ref="Y32:Y35" si="144">IF(AND((X32&gt;0),(X$5&gt;0)),(X32/X$5*100),"")</f>
        <v>33.112582781456958</v>
      </c>
      <c r="Z32" s="10">
        <v>11.6</v>
      </c>
      <c r="AA32" s="20">
        <f t="shared" ref="AA32:AA35" si="145">IF(AND((Z32&gt;0),(Z$5&gt;0)),(Z32/Z$5*100),"")</f>
        <v>35.913312693498455</v>
      </c>
      <c r="AB32" s="10">
        <v>11.5</v>
      </c>
      <c r="AC32" s="20">
        <f>IF(AND((AB32&gt;0),(AB$5&gt;0)),(AB32/AB$5*100),"")</f>
        <v>33.625730994152043</v>
      </c>
      <c r="AD32" s="10">
        <v>10.8</v>
      </c>
      <c r="AE32" s="20">
        <f t="shared" ref="AE32:AE35" si="146">IF(AND((AD32&gt;0),(AD$5&gt;0)),(AD32/AD$5*100),"")</f>
        <v>31.034482758620697</v>
      </c>
      <c r="AF32" s="10">
        <v>8.6</v>
      </c>
      <c r="AG32" s="20">
        <f t="shared" ref="AG32:AG35" si="147">IF(AND((AF32&gt;0),(AF$5&gt;0)),(AF32/AF$5*100),"")</f>
        <v>29.152542372881356</v>
      </c>
      <c r="AH32" s="10">
        <v>12.6</v>
      </c>
      <c r="AI32" s="20">
        <f t="shared" ref="AI32:AI35" si="148">IF(AND((AH32&gt;0),(AH$5&gt;0)),(AH32/AH$5*100),"")</f>
        <v>34.710743801652896</v>
      </c>
      <c r="AJ32" s="10">
        <v>10.3</v>
      </c>
      <c r="AK32" s="20">
        <f t="shared" ref="AK32:AK35" si="149">IF(AND((AJ32&gt;0),(AJ$5&gt;0)),(AJ32/AJ$5*100),"")</f>
        <v>30.383480825958703</v>
      </c>
      <c r="AL32" s="10">
        <v>11.5</v>
      </c>
      <c r="AM32" s="20">
        <f t="shared" ref="AM32:AM35" si="150">IF(AND((AL32&gt;0),(AL$5&gt;0)),(AL32/AL$5*100),"")</f>
        <v>34.743202416918429</v>
      </c>
      <c r="AN32" s="10">
        <v>11.3</v>
      </c>
      <c r="AO32" s="20">
        <f t="shared" ref="AO32:AO35" si="151">IF(AND((AN32&gt;0),(AN$5&gt;0)),(AN32/AN$5*100),"")</f>
        <v>31.129476584022044</v>
      </c>
      <c r="AP32" s="10">
        <v>10.8</v>
      </c>
      <c r="AQ32" s="20">
        <f t="shared" ref="AQ32:AQ35" si="152">IF(AND((AP32&gt;0),(AP$5&gt;0)),(AP32/AP$5*100),"")</f>
        <v>30.857142857142861</v>
      </c>
      <c r="AR32" s="10">
        <v>10.6</v>
      </c>
      <c r="AS32" s="20">
        <f t="shared" ref="AS32:AS35" si="153">IF(AND((AR32&gt;0),(AR$5&gt;0)),(AR32/AR$5*100),"")</f>
        <v>29.691876750700274</v>
      </c>
      <c r="AT32" s="10">
        <v>10.5</v>
      </c>
      <c r="AU32" s="20">
        <f t="shared" ref="AU32:AU35" si="154">IF(AND((AT32&gt;0),(AT$5&gt;0)),(AT32/AT$5*100),"")</f>
        <v>30.882352941176471</v>
      </c>
      <c r="AV32" s="10">
        <v>10.4</v>
      </c>
      <c r="AW32" s="20">
        <f t="shared" ref="AW32:AW35" si="155">IF(AND((AV32&gt;0),(AV$5&gt;0)),(AV32/AV$5*100),"")</f>
        <v>29.461756373937682</v>
      </c>
      <c r="AX32" s="10">
        <v>9</v>
      </c>
      <c r="AY32" s="20">
        <f t="shared" ref="AY32:AY35" si="156">IF(AND((AX32&gt;0),(AX$5&gt;0)),(AX32/AX$5*100),"")</f>
        <v>28.481012658227844</v>
      </c>
      <c r="AZ32" s="10">
        <v>10.9</v>
      </c>
      <c r="BA32" s="20">
        <f t="shared" ref="BA32:BA35" si="157">IF(AND((AZ32&gt;0),(AZ$5&gt;0)),(AZ32/AZ$5*100),"")</f>
        <v>34.493670886075947</v>
      </c>
      <c r="BB32" s="10">
        <v>10.1</v>
      </c>
      <c r="BC32" s="20">
        <f t="shared" ref="BC32:BC35" si="158">IF(AND((BB32&gt;0),(BB$5&gt;0)),(BB32/BB$5*100),"")</f>
        <v>30.981595092024538</v>
      </c>
      <c r="BD32" s="10">
        <v>11.1</v>
      </c>
      <c r="BE32" s="20">
        <f t="shared" ref="BE32:BE35" si="159">IF(AND((BD32&gt;0),(BD$5&gt;0)),(BD32/BD$5*100),"")</f>
        <v>33.233532934131738</v>
      </c>
      <c r="BF32" s="10">
        <v>11.3</v>
      </c>
      <c r="BG32" s="20">
        <f t="shared" ref="BG32:BG35" si="160">IF(AND((BF32&gt;0),(BF$5&gt;0)),(BF32/BF$5*100),"")</f>
        <v>33.630952380952387</v>
      </c>
      <c r="BH32" s="10">
        <v>10.8</v>
      </c>
      <c r="BI32" s="20">
        <f t="shared" ref="BI32:BI35" si="161">IF(AND((BH32&gt;0),(BH$5&gt;0)),(BH32/BH$5*100),"")</f>
        <v>34.726688102893895</v>
      </c>
      <c r="BK32" s="11" t="str">
        <f t="shared" si="0"/>
        <v xml:space="preserve">     Anterior primary branch</v>
      </c>
      <c r="BL32" s="12">
        <f>COUNT(B32,D32,F32,H32,J32,L32,N32,P32,R32,T32,V32,X32,Z32,AB32,AD32,AF32,AH32,AJ32,AL32,AN32,AP32,AR32,AT32,AV32,AX32,AZ32,BB32,BD32,BF32,BH32)</f>
        <v>27</v>
      </c>
      <c r="BM32" s="61">
        <f>IF(SUM(B32,D32,F32,H32,J32,L32,N32,P32,R32,T32,V32,X32,Z32,AB32,AD32,AF32,AH32,AJ32,AL32,AN32,AP32,AR32,AT32,AV32,AX32,AZ32,BB32,BD32,BF32,BH32)&gt;0,MIN(B32,D32,F32,H32,J32,L32,N32,P32,R32,T32,V32,X32,Z32,AB32,AD32,AF32,AH32,AJ32,AL32,AN32,AP32,AR32,AT32,AV32,AX32,AZ32,BB32,BD32,BF32,BH32),"")</f>
        <v>8.6</v>
      </c>
      <c r="BN32" s="13" t="str">
        <f t="shared" si="3"/>
        <v>–</v>
      </c>
      <c r="BO32" s="62">
        <f>IF(SUM(B32,D32,F32,H32,J32,L32,N32,P32,R32,T32,V32,X32,Z32,AB32,AD32,AF32,AH32,AJ32,AL32,AN32,AP32,AR32,AT32,AV32,AX32,AZ32,BB32,BD32,BF32,BH32)&gt;0,MAX(B32,D32,F32,H32,J32,L32,N32,P32,R32,T32,V32,X32,Z32,AB32,AD32,AF32,AH32,AJ32,AL32,AN32,AP32,AR32,AT32,AV32,AX32,AZ32,BB32,BD32,BF32,BH32),"")</f>
        <v>20.5</v>
      </c>
      <c r="BP32" s="63">
        <f t="shared" si="5"/>
        <v>28.481012658227844</v>
      </c>
      <c r="BQ32" s="14" t="str">
        <f t="shared" si="10"/>
        <v>–</v>
      </c>
      <c r="BR32" s="64">
        <f t="shared" si="6"/>
        <v>57.103064066852369</v>
      </c>
      <c r="BS32" s="65">
        <f>IF(SUM(B32,D32,F32,H32,J32,L32,N32,P32,R32,T32,V32,X32,Z32,AB32,AD32,AF32,AH32,AJ32,AL32,AN32,AP32,AR32,AT32,AV32,AX32,AZ32,BB32,BD32,BF32,BH32)&gt;0,AVERAGE(B32,D32,F32,H32,J32,L32,N32,P32,R32,T32,V32,X32,Z32,AB32,AD32,AF32,AH32,AJ32,AL32,AN32,AP32,AR32,AT32,AV32,AX32,AZ32,BB32,BD32,BF32,BH32),"?")</f>
        <v>11.162962962962967</v>
      </c>
      <c r="BT32" s="66">
        <f t="shared" si="11"/>
        <v>33.143807011925972</v>
      </c>
      <c r="BU32" s="13">
        <f>IF(COUNT(B32,D32,F32,H32,J32,L32,N32,P32,R32,T32,V32,X32,Z32,AB32,AD32,AF32,AH32,AJ32,AL32,AN32,AP32,AR32,AT32,AV32,AX32,AZ32,BB32,BD32,BF32,BH32)&gt;1,STDEV(B32,D32,F32,H32,J32,L32,N32,P32,R32,T32,V32,X32,Z32,AB32,AD32,AF32,AH32,AJ32,AL32,AN32,AP32,AR32,AT32,AV32,AX32,AZ32,BB32,BD32,BF32,BH32),"?")</f>
        <v>2.0392585658948228</v>
      </c>
      <c r="BV32" s="67">
        <f t="shared" si="12"/>
        <v>5.199012856652657</v>
      </c>
      <c r="BW32" s="13">
        <f t="shared" si="9"/>
        <v>10.3</v>
      </c>
      <c r="BX32" s="14">
        <f t="shared" si="13"/>
        <v>31.212121212121215</v>
      </c>
    </row>
    <row r="33" spans="1:76" x14ac:dyDescent="0.2">
      <c r="A33" s="9" t="s">
        <v>30</v>
      </c>
      <c r="B33" s="160">
        <v>6.9</v>
      </c>
      <c r="C33" s="161">
        <f t="shared" si="133"/>
        <v>20.90909090909091</v>
      </c>
      <c r="D33" s="10">
        <v>8.6</v>
      </c>
      <c r="E33" s="20">
        <f t="shared" si="134"/>
        <v>26.46153846153846</v>
      </c>
      <c r="F33" s="10"/>
      <c r="G33" s="20" t="str">
        <f t="shared" si="135"/>
        <v/>
      </c>
      <c r="H33" s="10">
        <v>8</v>
      </c>
      <c r="I33" s="20">
        <f t="shared" si="136"/>
        <v>23.255813953488371</v>
      </c>
      <c r="J33" s="10">
        <v>9.1</v>
      </c>
      <c r="K33" s="20">
        <f t="shared" si="137"/>
        <v>26.923076923076923</v>
      </c>
      <c r="L33" s="10"/>
      <c r="M33" s="20" t="str">
        <f t="shared" si="138"/>
        <v/>
      </c>
      <c r="N33" s="10"/>
      <c r="O33" s="20" t="str">
        <f t="shared" si="139"/>
        <v/>
      </c>
      <c r="P33" s="10"/>
      <c r="Q33" s="20" t="str">
        <f t="shared" si="140"/>
        <v/>
      </c>
      <c r="R33" s="10">
        <v>9.6999999999999993</v>
      </c>
      <c r="S33" s="20">
        <f t="shared" si="141"/>
        <v>25.797872340425531</v>
      </c>
      <c r="T33" s="10">
        <v>7.7</v>
      </c>
      <c r="U33" s="20">
        <f t="shared" si="142"/>
        <v>21.448467966573816</v>
      </c>
      <c r="V33" s="10">
        <v>8.1999999999999993</v>
      </c>
      <c r="W33" s="20">
        <f t="shared" si="143"/>
        <v>24.477611940298505</v>
      </c>
      <c r="X33" s="10">
        <v>8.6999999999999993</v>
      </c>
      <c r="Y33" s="20">
        <f t="shared" si="144"/>
        <v>28.807947019867548</v>
      </c>
      <c r="Z33" s="10">
        <v>7.6</v>
      </c>
      <c r="AA33" s="20">
        <f t="shared" si="145"/>
        <v>23.52941176470588</v>
      </c>
      <c r="AB33" s="10">
        <v>8.8000000000000007</v>
      </c>
      <c r="AC33" s="20">
        <f>IF(AND((AB33&gt;0),(AB$5&gt;0)),(AB33/AB$5*100),"")</f>
        <v>25.730994152046783</v>
      </c>
      <c r="AD33" s="10">
        <v>8.8000000000000007</v>
      </c>
      <c r="AE33" s="20">
        <f t="shared" si="146"/>
        <v>25.287356321839084</v>
      </c>
      <c r="AF33" s="10">
        <v>7.6</v>
      </c>
      <c r="AG33" s="20">
        <f t="shared" si="147"/>
        <v>25.762711864406779</v>
      </c>
      <c r="AH33" s="10">
        <v>9</v>
      </c>
      <c r="AI33" s="20">
        <f t="shared" si="148"/>
        <v>24.793388429752067</v>
      </c>
      <c r="AJ33" s="10">
        <v>7</v>
      </c>
      <c r="AK33" s="20">
        <f t="shared" si="149"/>
        <v>20.64896755162242</v>
      </c>
      <c r="AL33" s="10"/>
      <c r="AM33" s="20" t="str">
        <f t="shared" si="150"/>
        <v/>
      </c>
      <c r="AN33" s="10">
        <v>6.7</v>
      </c>
      <c r="AO33" s="20">
        <f t="shared" si="151"/>
        <v>18.457300275482098</v>
      </c>
      <c r="AP33" s="10">
        <v>8.3000000000000007</v>
      </c>
      <c r="AQ33" s="20">
        <f t="shared" si="152"/>
        <v>23.714285714285715</v>
      </c>
      <c r="AR33" s="10">
        <v>8.1</v>
      </c>
      <c r="AS33" s="20">
        <f t="shared" si="153"/>
        <v>22.689075630252098</v>
      </c>
      <c r="AT33" s="10">
        <v>8</v>
      </c>
      <c r="AU33" s="20">
        <f t="shared" si="154"/>
        <v>23.52941176470588</v>
      </c>
      <c r="AV33" s="10">
        <v>7.7</v>
      </c>
      <c r="AW33" s="20">
        <f t="shared" si="155"/>
        <v>21.813031161473091</v>
      </c>
      <c r="AX33" s="10">
        <v>7.1</v>
      </c>
      <c r="AY33" s="20">
        <f t="shared" si="156"/>
        <v>22.468354430379744</v>
      </c>
      <c r="AZ33" s="10">
        <v>8.1999999999999993</v>
      </c>
      <c r="BA33" s="20">
        <f t="shared" si="157"/>
        <v>25.949367088607588</v>
      </c>
      <c r="BB33" s="10">
        <v>7.5</v>
      </c>
      <c r="BC33" s="20">
        <f t="shared" si="158"/>
        <v>23.006134969325149</v>
      </c>
      <c r="BD33" s="10">
        <v>8.6999999999999993</v>
      </c>
      <c r="BE33" s="20">
        <f t="shared" si="159"/>
        <v>26.047904191616766</v>
      </c>
      <c r="BF33" s="10">
        <v>8.6</v>
      </c>
      <c r="BG33" s="20">
        <f t="shared" si="160"/>
        <v>25.595238095238095</v>
      </c>
      <c r="BH33" s="10">
        <v>7.6</v>
      </c>
      <c r="BI33" s="20">
        <f t="shared" si="161"/>
        <v>24.437299035369772</v>
      </c>
      <c r="BK33" s="11" t="str">
        <f t="shared" si="0"/>
        <v xml:space="preserve">     Anterior secondary branch</v>
      </c>
      <c r="BL33" s="12">
        <f>COUNT(B33,D33,F33,H33,J33,L33,N33,P33,R33,T33,V33,X33,Z33,AB33,AD33,AF33,AH33,AJ33,AL33,AN33,AP33,AR33,AT33,AV33,AX33,AZ33,BB33,BD33,BF33,BH33)</f>
        <v>25</v>
      </c>
      <c r="BM33" s="61">
        <f>IF(SUM(B33,D33,F33,H33,J33,L33,N33,P33,R33,T33,V33,X33,Z33,AB33,AD33,AF33,AH33,AJ33,AL33,AN33,AP33,AR33,AT33,AV33,AX33,AZ33,BB33,BD33,BF33,BH33)&gt;0,MIN(B33,D33,F33,H33,J33,L33,N33,P33,R33,T33,V33,X33,Z33,AB33,AD33,AF33,AH33,AJ33,AL33,AN33,AP33,AR33,AT33,AV33,AX33,AZ33,BB33,BD33,BF33,BH33),"")</f>
        <v>6.7</v>
      </c>
      <c r="BN33" s="13" t="str">
        <f t="shared" si="3"/>
        <v>–</v>
      </c>
      <c r="BO33" s="62">
        <f>IF(SUM(B33,D33,F33,H33,J33,L33,N33,P33,R33,T33,V33,X33,Z33,AB33,AD33,AF33,AH33,AJ33,AL33,AN33,AP33,AR33,AT33,AV33,AX33,AZ33,BB33,BD33,BF33,BH33)&gt;0,MAX(B33,D33,F33,H33,J33,L33,N33,P33,R33,T33,V33,X33,Z33,AB33,AD33,AF33,AH33,AJ33,AL33,AN33,AP33,AR33,AT33,AV33,AX33,AZ33,BB33,BD33,BF33,BH33),"")</f>
        <v>9.6999999999999993</v>
      </c>
      <c r="BP33" s="63">
        <f t="shared" si="5"/>
        <v>18.457300275482098</v>
      </c>
      <c r="BQ33" s="14" t="str">
        <f t="shared" si="10"/>
        <v>–</v>
      </c>
      <c r="BR33" s="64">
        <f t="shared" si="6"/>
        <v>28.807947019867548</v>
      </c>
      <c r="BS33" s="65">
        <f>IF(SUM(B33,D33,F33,H33,J33,L33,N33,P33,R33,T33,V33,X33,Z33,AB33,AD33,AF33,AH33,AJ33,AL33,AN33,AP33,AR33,AT33,AV33,AX33,AZ33,BB33,BD33,BF33,BH33)&gt;0,AVERAGE(B33,D33,F33,H33,J33,L33,N33,P33,R33,T33,V33,X33,Z33,AB33,AD33,AF33,AH33,AJ33,AL33,AN33,AP33,AR33,AT33,AV33,AX33,AZ33,BB33,BD33,BF33,BH33),"?")</f>
        <v>8.0879999999999974</v>
      </c>
      <c r="BT33" s="66">
        <f t="shared" si="11"/>
        <v>24.06166607821876</v>
      </c>
      <c r="BU33" s="13">
        <f>IF(COUNT(B33,D33,F33,H33,J33,L33,N33,P33,R33,T33,V33,X33,Z33,AB33,AD33,AF33,AH33,AJ33,AL33,AN33,AP33,AR33,AT33,AV33,AX33,AZ33,BB33,BD33,BF33,BH33)&gt;1,STDEV(B33,D33,F33,H33,J33,L33,N33,P33,R33,T33,V33,X33,Z33,AB33,AD33,AF33,AH33,AJ33,AL33,AN33,AP33,AR33,AT33,AV33,AX33,AZ33,BB33,BD33,BF33,BH33),"?")</f>
        <v>0.75516002719070507</v>
      </c>
      <c r="BV33" s="67">
        <f t="shared" si="12"/>
        <v>2.3196074213219395</v>
      </c>
      <c r="BW33" s="13">
        <f t="shared" si="9"/>
        <v>6.9</v>
      </c>
      <c r="BX33" s="14">
        <f t="shared" si="13"/>
        <v>20.90909090909091</v>
      </c>
    </row>
    <row r="34" spans="1:76" x14ac:dyDescent="0.2">
      <c r="A34" s="9" t="s">
        <v>31</v>
      </c>
      <c r="B34" s="160">
        <v>10.5</v>
      </c>
      <c r="C34" s="161">
        <f t="shared" si="133"/>
        <v>31.818181818181817</v>
      </c>
      <c r="D34" s="10">
        <v>11.9</v>
      </c>
      <c r="E34" s="20">
        <f t="shared" si="134"/>
        <v>36.615384615384613</v>
      </c>
      <c r="F34" s="10"/>
      <c r="G34" s="20" t="str">
        <f t="shared" si="135"/>
        <v/>
      </c>
      <c r="H34" s="10"/>
      <c r="I34" s="20" t="str">
        <f t="shared" si="136"/>
        <v/>
      </c>
      <c r="J34" s="10">
        <v>12.3</v>
      </c>
      <c r="K34" s="20">
        <f t="shared" si="137"/>
        <v>36.390532544378701</v>
      </c>
      <c r="L34" s="10">
        <v>11.3</v>
      </c>
      <c r="M34" s="20">
        <f t="shared" si="138"/>
        <v>34.346504559270521</v>
      </c>
      <c r="N34" s="10">
        <v>10.199999999999999</v>
      </c>
      <c r="O34" s="20">
        <f t="shared" si="139"/>
        <v>29.226361031518621</v>
      </c>
      <c r="P34" s="10"/>
      <c r="Q34" s="20" t="str">
        <f t="shared" si="140"/>
        <v/>
      </c>
      <c r="R34" s="10">
        <v>10.7</v>
      </c>
      <c r="S34" s="20">
        <f t="shared" si="141"/>
        <v>28.457446808510632</v>
      </c>
      <c r="T34" s="10">
        <v>11.1</v>
      </c>
      <c r="U34" s="20">
        <f t="shared" si="142"/>
        <v>30.919220055710305</v>
      </c>
      <c r="V34" s="10">
        <v>11.5</v>
      </c>
      <c r="W34" s="20">
        <f t="shared" si="143"/>
        <v>34.328358208955223</v>
      </c>
      <c r="X34" s="10">
        <v>11</v>
      </c>
      <c r="Y34" s="20">
        <f t="shared" si="144"/>
        <v>36.423841059602651</v>
      </c>
      <c r="Z34" s="10">
        <v>11.1</v>
      </c>
      <c r="AA34" s="20">
        <f t="shared" si="145"/>
        <v>34.365325077399383</v>
      </c>
      <c r="AB34" s="10">
        <v>12.1</v>
      </c>
      <c r="AC34" s="20">
        <f>IF(AND((AB34&gt;0),(AB$5&gt;0)),(AB34/AB$5*100),"")</f>
        <v>35.380116959064324</v>
      </c>
      <c r="AD34" s="10">
        <v>12</v>
      </c>
      <c r="AE34" s="20">
        <f t="shared" si="146"/>
        <v>34.482758620689658</v>
      </c>
      <c r="AF34" s="10"/>
      <c r="AG34" s="20" t="str">
        <f t="shared" si="147"/>
        <v/>
      </c>
      <c r="AH34" s="10">
        <v>13.2</v>
      </c>
      <c r="AI34" s="20">
        <f t="shared" si="148"/>
        <v>36.363636363636367</v>
      </c>
      <c r="AJ34" s="10">
        <v>10.6</v>
      </c>
      <c r="AK34" s="20">
        <f t="shared" si="149"/>
        <v>31.268436578171094</v>
      </c>
      <c r="AL34" s="10">
        <v>11.3</v>
      </c>
      <c r="AM34" s="20">
        <f t="shared" si="150"/>
        <v>34.138972809667671</v>
      </c>
      <c r="AN34" s="10">
        <v>12.2</v>
      </c>
      <c r="AO34" s="20">
        <f t="shared" si="151"/>
        <v>33.608815426997246</v>
      </c>
      <c r="AP34" s="10">
        <v>10.9</v>
      </c>
      <c r="AQ34" s="20">
        <f t="shared" si="152"/>
        <v>31.142857142857146</v>
      </c>
      <c r="AR34" s="10">
        <v>10.9</v>
      </c>
      <c r="AS34" s="20">
        <f t="shared" si="153"/>
        <v>30.53221288515406</v>
      </c>
      <c r="AT34" s="10">
        <v>11.4</v>
      </c>
      <c r="AU34" s="20">
        <f t="shared" si="154"/>
        <v>33.529411764705884</v>
      </c>
      <c r="AV34" s="10">
        <v>10</v>
      </c>
      <c r="AW34" s="20">
        <f t="shared" si="155"/>
        <v>28.328611898016998</v>
      </c>
      <c r="AX34" s="10">
        <v>9.6</v>
      </c>
      <c r="AY34" s="20">
        <f t="shared" si="156"/>
        <v>30.379746835443033</v>
      </c>
      <c r="AZ34" s="10">
        <v>10.5</v>
      </c>
      <c r="BA34" s="20">
        <f t="shared" si="157"/>
        <v>33.22784810126582</v>
      </c>
      <c r="BB34" s="10">
        <v>10.1</v>
      </c>
      <c r="BC34" s="20">
        <f t="shared" si="158"/>
        <v>30.981595092024538</v>
      </c>
      <c r="BD34" s="10">
        <v>12</v>
      </c>
      <c r="BE34" s="20">
        <f t="shared" si="159"/>
        <v>35.928143712574851</v>
      </c>
      <c r="BF34" s="10">
        <v>11.6</v>
      </c>
      <c r="BG34" s="20">
        <f t="shared" si="160"/>
        <v>34.523809523809526</v>
      </c>
      <c r="BH34" s="10">
        <v>11.7</v>
      </c>
      <c r="BI34" s="20">
        <f t="shared" si="161"/>
        <v>37.620578778135041</v>
      </c>
      <c r="BK34" s="11" t="str">
        <f t="shared" si="0"/>
        <v xml:space="preserve">     Posterior primary branch</v>
      </c>
      <c r="BL34" s="12">
        <f>COUNT(B34,D34,F34,H34,J34,L34,N34,P34,R34,T34,V34,X34,Z34,AB34,AD34,AF34,AH34,AJ34,AL34,AN34,AP34,AR34,AT34,AV34,AX34,AZ34,BB34,BD34,BF34,BH34)</f>
        <v>26</v>
      </c>
      <c r="BM34" s="61">
        <f>IF(SUM(B34,D34,F34,H34,J34,L34,N34,P34,R34,T34,V34,X34,Z34,AB34,AD34,AF34,AH34,AJ34,AL34,AN34,AP34,AR34,AT34,AV34,AX34,AZ34,BB34,BD34,BF34,BH34)&gt;0,MIN(B34,D34,F34,H34,J34,L34,N34,P34,R34,T34,V34,X34,Z34,AB34,AD34,AF34,AH34,AJ34,AL34,AN34,AP34,AR34,AT34,AV34,AX34,AZ34,BB34,BD34,BF34,BH34),"")</f>
        <v>9.6</v>
      </c>
      <c r="BN34" s="13" t="str">
        <f t="shared" si="3"/>
        <v>–</v>
      </c>
      <c r="BO34" s="62">
        <f>IF(SUM(B34,D34,F34,H34,J34,L34,N34,P34,R34,T34,V34,X34,Z34,AB34,AD34,AF34,AH34,AJ34,AL34,AN34,AP34,AR34,AT34,AV34,AX34,AZ34,BB34,BD34,BF34,BH34)&gt;0,MAX(B34,D34,F34,H34,J34,L34,N34,P34,R34,T34,V34,X34,Z34,AB34,AD34,AF34,AH34,AJ34,AL34,AN34,AP34,AR34,AT34,AV34,AX34,AZ34,BB34,BD34,BF34,BH34),"")</f>
        <v>13.2</v>
      </c>
      <c r="BP34" s="63">
        <f t="shared" si="5"/>
        <v>28.328611898016998</v>
      </c>
      <c r="BQ34" s="14" t="str">
        <f t="shared" si="10"/>
        <v>–</v>
      </c>
      <c r="BR34" s="64">
        <f t="shared" si="6"/>
        <v>37.620578778135041</v>
      </c>
      <c r="BS34" s="65">
        <f>IF(SUM(B34,D34,F34,H34,J34,L34,N34,P34,R34,T34,V34,X34,Z34,AB34,AD34,AF34,AH34,AJ34,AL34,AN34,AP34,AR34,AT34,AV34,AX34,AZ34,BB34,BD34,BF34,BH34)&gt;0,AVERAGE(B34,D34,F34,H34,J34,L34,N34,P34,R34,T34,V34,X34,Z34,AB34,AD34,AF34,AH34,AJ34,AL34,AN34,AP34,AR34,AT34,AV34,AX34,AZ34,BB34,BD34,BF34,BH34),"?")</f>
        <v>11.219230769230769</v>
      </c>
      <c r="BT34" s="66">
        <f t="shared" si="11"/>
        <v>33.243411856581766</v>
      </c>
      <c r="BU34" s="13">
        <f>IF(COUNT(B34,D34,F34,H34,J34,L34,N34,P34,R34,T34,V34,X34,Z34,AB34,AD34,AF34,AH34,AJ34,AL34,AN34,AP34,AR34,AT34,AV34,AX34,AZ34,BB34,BD34,BF34,BH34)&gt;1,STDEV(B34,D34,F34,H34,J34,L34,N34,P34,R34,T34,V34,X34,Z34,AB34,AD34,AF34,AH34,AJ34,AL34,AN34,AP34,AR34,AT34,AV34,AX34,AZ34,BB34,BD34,BF34,BH34),"?")</f>
        <v>0.83379576912777909</v>
      </c>
      <c r="BV34" s="67">
        <f t="shared" si="12"/>
        <v>2.6796596542414832</v>
      </c>
      <c r="BW34" s="13">
        <f t="shared" si="9"/>
        <v>10.5</v>
      </c>
      <c r="BX34" s="14">
        <f t="shared" si="13"/>
        <v>31.818181818181817</v>
      </c>
    </row>
    <row r="35" spans="1:76" ht="13.5" thickBot="1" x14ac:dyDescent="0.25">
      <c r="A35" s="9" t="s">
        <v>32</v>
      </c>
      <c r="B35" s="160">
        <v>7.4</v>
      </c>
      <c r="C35" s="161">
        <f t="shared" si="133"/>
        <v>22.424242424242426</v>
      </c>
      <c r="D35" s="10"/>
      <c r="E35" s="20" t="str">
        <f t="shared" si="134"/>
        <v/>
      </c>
      <c r="F35" s="10"/>
      <c r="G35" s="20" t="str">
        <f t="shared" si="135"/>
        <v/>
      </c>
      <c r="H35" s="10"/>
      <c r="I35" s="20" t="str">
        <f t="shared" si="136"/>
        <v/>
      </c>
      <c r="J35" s="10"/>
      <c r="K35" s="20" t="str">
        <f t="shared" si="137"/>
        <v/>
      </c>
      <c r="L35" s="10">
        <v>8.5</v>
      </c>
      <c r="M35" s="20">
        <f t="shared" si="138"/>
        <v>25.835866261398177</v>
      </c>
      <c r="N35" s="10">
        <v>8.5</v>
      </c>
      <c r="O35" s="20">
        <f t="shared" si="139"/>
        <v>24.355300859598856</v>
      </c>
      <c r="P35" s="10"/>
      <c r="Q35" s="20" t="str">
        <f t="shared" si="140"/>
        <v/>
      </c>
      <c r="R35" s="10">
        <v>7.3</v>
      </c>
      <c r="S35" s="20">
        <f t="shared" si="141"/>
        <v>19.414893617021274</v>
      </c>
      <c r="T35" s="10">
        <v>8.4</v>
      </c>
      <c r="U35" s="20">
        <f t="shared" si="142"/>
        <v>23.398328690807801</v>
      </c>
      <c r="V35" s="10">
        <v>7.1</v>
      </c>
      <c r="W35" s="20">
        <f t="shared" si="143"/>
        <v>21.194029850746269</v>
      </c>
      <c r="X35" s="10">
        <v>8</v>
      </c>
      <c r="Y35" s="20">
        <f t="shared" si="144"/>
        <v>26.490066225165563</v>
      </c>
      <c r="Z35" s="10">
        <v>6.9</v>
      </c>
      <c r="AA35" s="20">
        <f t="shared" si="145"/>
        <v>21.362229102167184</v>
      </c>
      <c r="AB35" s="10">
        <v>8.6999999999999993</v>
      </c>
      <c r="AC35" s="20">
        <f t="shared" ref="AC35" si="162">IF(AND((AB35&gt;0),(AB$5&gt;0)),(AB35/AB$5*100),"")</f>
        <v>25.438596491228065</v>
      </c>
      <c r="AD35" s="10">
        <v>9.5</v>
      </c>
      <c r="AE35" s="20">
        <f t="shared" si="146"/>
        <v>27.298850574712645</v>
      </c>
      <c r="AF35" s="10"/>
      <c r="AG35" s="20" t="str">
        <f t="shared" si="147"/>
        <v/>
      </c>
      <c r="AH35" s="10">
        <v>9.4</v>
      </c>
      <c r="AI35" s="20">
        <f t="shared" si="148"/>
        <v>25.895316804407713</v>
      </c>
      <c r="AJ35" s="10">
        <v>7.3</v>
      </c>
      <c r="AK35" s="20">
        <f t="shared" si="149"/>
        <v>21.533923303834808</v>
      </c>
      <c r="AL35" s="10">
        <v>7.2</v>
      </c>
      <c r="AM35" s="20">
        <f t="shared" si="150"/>
        <v>21.75226586102719</v>
      </c>
      <c r="AN35" s="10">
        <v>9.3000000000000007</v>
      </c>
      <c r="AO35" s="20">
        <f t="shared" si="151"/>
        <v>25.619834710743806</v>
      </c>
      <c r="AP35" s="10">
        <v>9.1</v>
      </c>
      <c r="AQ35" s="20">
        <f t="shared" si="152"/>
        <v>26</v>
      </c>
      <c r="AR35" s="10">
        <v>7.6</v>
      </c>
      <c r="AS35" s="20">
        <f t="shared" si="153"/>
        <v>21.28851540616246</v>
      </c>
      <c r="AT35" s="10">
        <v>8.9</v>
      </c>
      <c r="AU35" s="20">
        <f t="shared" si="154"/>
        <v>26.176470588235297</v>
      </c>
      <c r="AV35" s="10"/>
      <c r="AW35" s="20" t="str">
        <f t="shared" si="155"/>
        <v/>
      </c>
      <c r="AX35" s="10">
        <v>7.6</v>
      </c>
      <c r="AY35" s="20">
        <f t="shared" si="156"/>
        <v>24.050632911392402</v>
      </c>
      <c r="AZ35" s="10">
        <v>6.6</v>
      </c>
      <c r="BA35" s="20">
        <f t="shared" si="157"/>
        <v>20.886075949367086</v>
      </c>
      <c r="BB35" s="10">
        <v>7.7</v>
      </c>
      <c r="BC35" s="20">
        <f t="shared" si="158"/>
        <v>23.619631901840492</v>
      </c>
      <c r="BD35" s="10">
        <v>8.8000000000000007</v>
      </c>
      <c r="BE35" s="20">
        <f t="shared" si="159"/>
        <v>26.34730538922156</v>
      </c>
      <c r="BF35" s="10">
        <v>8.6</v>
      </c>
      <c r="BG35" s="20">
        <f t="shared" si="160"/>
        <v>25.595238095238095</v>
      </c>
      <c r="BH35" s="10">
        <v>8.1999999999999993</v>
      </c>
      <c r="BI35" s="20">
        <f t="shared" si="161"/>
        <v>26.366559485530544</v>
      </c>
      <c r="BK35" s="16" t="str">
        <f t="shared" si="0"/>
        <v xml:space="preserve">     Posterior secondary branch</v>
      </c>
      <c r="BL35" s="17">
        <f t="shared" si="2"/>
        <v>23</v>
      </c>
      <c r="BM35" s="68">
        <f t="shared" si="1"/>
        <v>6.6</v>
      </c>
      <c r="BN35" s="69" t="str">
        <f t="shared" si="3"/>
        <v>–</v>
      </c>
      <c r="BO35" s="70">
        <f t="shared" si="4"/>
        <v>9.5</v>
      </c>
      <c r="BP35" s="71">
        <f t="shared" si="5"/>
        <v>19.414893617021274</v>
      </c>
      <c r="BQ35" s="72" t="str">
        <f t="shared" si="10"/>
        <v>–</v>
      </c>
      <c r="BR35" s="73">
        <f t="shared" si="6"/>
        <v>27.298850574712645</v>
      </c>
      <c r="BS35" s="74">
        <f t="shared" si="7"/>
        <v>8.1130434782608685</v>
      </c>
      <c r="BT35" s="75">
        <f t="shared" si="11"/>
        <v>24.014964108873464</v>
      </c>
      <c r="BU35" s="69">
        <f t="shared" si="8"/>
        <v>0.85774776321274038</v>
      </c>
      <c r="BV35" s="76">
        <f t="shared" si="12"/>
        <v>2.3187136575130833</v>
      </c>
      <c r="BW35" s="69">
        <f t="shared" si="9"/>
        <v>7.4</v>
      </c>
      <c r="BX35" s="72">
        <f t="shared" si="13"/>
        <v>22.424242424242426</v>
      </c>
    </row>
    <row r="36" spans="1:76" x14ac:dyDescent="0.2">
      <c r="A36" s="137"/>
      <c r="B36" s="162"/>
      <c r="C36" s="163"/>
      <c r="D36" s="138"/>
      <c r="E36" s="139"/>
      <c r="F36" s="138"/>
      <c r="G36" s="139"/>
      <c r="H36" s="138"/>
      <c r="I36" s="139"/>
      <c r="J36" s="138"/>
      <c r="K36" s="139"/>
      <c r="L36" s="138"/>
      <c r="M36" s="139"/>
      <c r="N36" s="138"/>
      <c r="O36" s="139"/>
      <c r="P36" s="138"/>
      <c r="Q36" s="139"/>
      <c r="R36" s="138"/>
      <c r="S36" s="139"/>
      <c r="T36" s="138"/>
      <c r="U36" s="139"/>
      <c r="V36" s="138"/>
      <c r="W36" s="139"/>
      <c r="X36" s="138"/>
      <c r="Y36" s="139"/>
      <c r="Z36" s="138"/>
      <c r="AA36" s="139"/>
      <c r="AB36" s="138"/>
      <c r="AC36" s="139"/>
      <c r="AD36" s="138"/>
      <c r="AE36" s="139"/>
      <c r="AF36" s="138"/>
      <c r="AG36" s="139"/>
      <c r="AH36" s="138"/>
      <c r="AI36" s="139"/>
      <c r="AJ36" s="138"/>
      <c r="AK36" s="139"/>
      <c r="AL36" s="138"/>
      <c r="AM36" s="139"/>
      <c r="AN36" s="138"/>
      <c r="AO36" s="139"/>
      <c r="AP36" s="138"/>
      <c r="AQ36" s="139"/>
      <c r="AR36" s="138"/>
      <c r="AS36" s="139"/>
      <c r="AT36" s="138"/>
      <c r="AU36" s="139"/>
      <c r="AV36" s="138"/>
      <c r="AW36" s="139"/>
      <c r="AX36" s="138"/>
      <c r="AY36" s="139"/>
      <c r="AZ36" s="138"/>
      <c r="BA36" s="139"/>
      <c r="BB36" s="138"/>
      <c r="BC36" s="139"/>
      <c r="BD36" s="138"/>
      <c r="BE36" s="139"/>
      <c r="BF36" s="138"/>
      <c r="BG36" s="139"/>
      <c r="BH36" s="138"/>
      <c r="BI36" s="139"/>
      <c r="BK36" s="18"/>
      <c r="BL36" s="15"/>
      <c r="BM36" s="61"/>
      <c r="BN36" s="35"/>
      <c r="BO36" s="62"/>
      <c r="BP36" s="63"/>
      <c r="BQ36" s="14"/>
      <c r="BR36" s="136"/>
      <c r="BS36" s="13"/>
      <c r="BT36" s="14"/>
      <c r="BU36" s="13"/>
      <c r="BV36" s="14"/>
      <c r="BW36" s="13"/>
      <c r="BX36" s="14"/>
    </row>
    <row r="37" spans="1:76" x14ac:dyDescent="0.2">
      <c r="A37" s="9" t="s">
        <v>82</v>
      </c>
      <c r="B37" s="180">
        <v>1</v>
      </c>
      <c r="C37" s="180"/>
      <c r="D37" s="178">
        <v>1</v>
      </c>
      <c r="E37" s="178"/>
      <c r="F37" s="178">
        <v>1</v>
      </c>
      <c r="G37" s="178"/>
      <c r="H37" s="178">
        <v>1</v>
      </c>
      <c r="I37" s="178"/>
      <c r="J37" s="178">
        <v>1</v>
      </c>
      <c r="K37" s="178"/>
      <c r="L37" s="178">
        <v>1</v>
      </c>
      <c r="M37" s="178"/>
      <c r="N37" s="178">
        <v>1</v>
      </c>
      <c r="O37" s="178"/>
      <c r="P37" s="178">
        <v>1</v>
      </c>
      <c r="Q37" s="178"/>
      <c r="R37" s="178">
        <v>1</v>
      </c>
      <c r="S37" s="178"/>
      <c r="T37" s="178">
        <v>1</v>
      </c>
      <c r="U37" s="178"/>
      <c r="V37" s="178">
        <v>1</v>
      </c>
      <c r="W37" s="178"/>
      <c r="X37" s="178">
        <v>1</v>
      </c>
      <c r="Y37" s="178"/>
      <c r="Z37" s="178">
        <v>1</v>
      </c>
      <c r="AA37" s="178"/>
      <c r="AB37" s="178">
        <v>1</v>
      </c>
      <c r="AC37" s="178"/>
      <c r="AD37" s="178">
        <v>1</v>
      </c>
      <c r="AE37" s="178"/>
      <c r="AF37" s="178">
        <v>1</v>
      </c>
      <c r="AG37" s="178"/>
      <c r="AH37" s="178">
        <v>1</v>
      </c>
      <c r="AI37" s="178"/>
      <c r="AJ37" s="178">
        <v>1</v>
      </c>
      <c r="AK37" s="178"/>
      <c r="AL37" s="178">
        <v>1</v>
      </c>
      <c r="AM37" s="178"/>
      <c r="AN37" s="178">
        <v>1</v>
      </c>
      <c r="AO37" s="178"/>
      <c r="AP37" s="178">
        <v>1</v>
      </c>
      <c r="AQ37" s="178"/>
      <c r="AR37" s="178">
        <v>1</v>
      </c>
      <c r="AS37" s="178"/>
      <c r="AT37" s="178">
        <v>1</v>
      </c>
      <c r="AU37" s="178"/>
      <c r="AV37" s="178">
        <v>1</v>
      </c>
      <c r="AW37" s="178"/>
      <c r="AX37" s="178">
        <v>1</v>
      </c>
      <c r="AY37" s="178"/>
      <c r="AZ37" s="178">
        <v>1</v>
      </c>
      <c r="BA37" s="178"/>
      <c r="BB37" s="178">
        <v>1</v>
      </c>
      <c r="BC37" s="178"/>
      <c r="BD37" s="178">
        <v>1</v>
      </c>
      <c r="BE37" s="178"/>
      <c r="BF37" s="178">
        <v>1</v>
      </c>
      <c r="BG37" s="178"/>
      <c r="BH37" s="178">
        <v>1</v>
      </c>
      <c r="BI37" s="178"/>
      <c r="BL37" s="140">
        <f>COUNT(B37:BI37)</f>
        <v>30</v>
      </c>
      <c r="BM37" s="13"/>
      <c r="BN37" s="13"/>
      <c r="BO37" s="13"/>
      <c r="BP37" s="14"/>
      <c r="BQ37" s="14"/>
      <c r="BR37" s="14"/>
      <c r="BS37" s="179">
        <f>IF(COUNT(B37:BI37)&gt;0,AVERAGE(B37:BI37),"?")</f>
        <v>1</v>
      </c>
      <c r="BT37" s="179"/>
      <c r="BU37" s="13"/>
      <c r="BV37" s="14"/>
      <c r="BW37" s="13"/>
      <c r="BX37" s="14"/>
    </row>
    <row r="38" spans="1:76" x14ac:dyDescent="0.2">
      <c r="A38" s="9" t="s">
        <v>83</v>
      </c>
      <c r="B38" s="180">
        <v>1</v>
      </c>
      <c r="C38" s="180"/>
      <c r="D38" s="178">
        <v>1</v>
      </c>
      <c r="E38" s="178"/>
      <c r="F38" s="178">
        <v>1</v>
      </c>
      <c r="G38" s="178"/>
      <c r="H38" s="178">
        <v>1</v>
      </c>
      <c r="I38" s="178"/>
      <c r="J38" s="178">
        <v>1</v>
      </c>
      <c r="K38" s="178"/>
      <c r="L38" s="178">
        <v>1</v>
      </c>
      <c r="M38" s="178"/>
      <c r="N38" s="178">
        <v>1</v>
      </c>
      <c r="O38" s="178"/>
      <c r="P38" s="178">
        <v>1</v>
      </c>
      <c r="Q38" s="178"/>
      <c r="R38" s="178">
        <v>1</v>
      </c>
      <c r="S38" s="178"/>
      <c r="T38" s="178">
        <v>1</v>
      </c>
      <c r="U38" s="178"/>
      <c r="V38" s="178">
        <v>1</v>
      </c>
      <c r="W38" s="178"/>
      <c r="X38" s="178">
        <v>1</v>
      </c>
      <c r="Y38" s="178"/>
      <c r="Z38" s="178">
        <v>1</v>
      </c>
      <c r="AA38" s="178"/>
      <c r="AB38" s="178">
        <v>1</v>
      </c>
      <c r="AC38" s="178"/>
      <c r="AD38" s="178">
        <v>1</v>
      </c>
      <c r="AE38" s="178"/>
      <c r="AF38" s="178">
        <v>1</v>
      </c>
      <c r="AG38" s="178"/>
      <c r="AH38" s="178">
        <v>1</v>
      </c>
      <c r="AI38" s="178"/>
      <c r="AJ38" s="178">
        <v>1</v>
      </c>
      <c r="AK38" s="178"/>
      <c r="AL38" s="178">
        <v>1</v>
      </c>
      <c r="AM38" s="178"/>
      <c r="AN38" s="178">
        <v>1</v>
      </c>
      <c r="AO38" s="178"/>
      <c r="AP38" s="178">
        <v>1</v>
      </c>
      <c r="AQ38" s="178"/>
      <c r="AR38" s="178">
        <v>1</v>
      </c>
      <c r="AS38" s="178"/>
      <c r="AT38" s="178">
        <v>1</v>
      </c>
      <c r="AU38" s="178"/>
      <c r="AV38" s="178">
        <v>1</v>
      </c>
      <c r="AW38" s="178"/>
      <c r="AX38" s="178">
        <v>1</v>
      </c>
      <c r="AY38" s="178"/>
      <c r="AZ38" s="178">
        <v>1</v>
      </c>
      <c r="BA38" s="178"/>
      <c r="BB38" s="178">
        <v>1</v>
      </c>
      <c r="BC38" s="178"/>
      <c r="BD38" s="178">
        <v>1</v>
      </c>
      <c r="BE38" s="178"/>
      <c r="BF38" s="178">
        <v>1</v>
      </c>
      <c r="BG38" s="178"/>
      <c r="BH38" s="178">
        <v>1</v>
      </c>
      <c r="BI38" s="178"/>
      <c r="BL38" s="140">
        <f t="shared" ref="BL38:BL45" si="163">COUNT(B38:BI38)</f>
        <v>30</v>
      </c>
      <c r="BM38" s="13"/>
      <c r="BN38" s="13"/>
      <c r="BO38" s="13"/>
      <c r="BP38" s="14"/>
      <c r="BQ38" s="14"/>
      <c r="BR38" s="14"/>
      <c r="BS38" s="179">
        <f t="shared" ref="BS38:BS46" si="164">IF(COUNT(B38:BI38)&gt;0,AVERAGE(B38:BI38),"?")</f>
        <v>1</v>
      </c>
      <c r="BT38" s="179"/>
      <c r="BU38" s="13"/>
      <c r="BV38" s="14"/>
      <c r="BW38" s="13"/>
      <c r="BX38" s="14"/>
    </row>
    <row r="39" spans="1:76" x14ac:dyDescent="0.2">
      <c r="A39" s="9" t="s">
        <v>84</v>
      </c>
      <c r="B39" s="180">
        <v>0</v>
      </c>
      <c r="C39" s="180"/>
      <c r="D39" s="178">
        <v>0</v>
      </c>
      <c r="E39" s="178"/>
      <c r="F39" s="178">
        <v>0</v>
      </c>
      <c r="G39" s="178"/>
      <c r="H39" s="178">
        <v>0</v>
      </c>
      <c r="I39" s="178"/>
      <c r="J39" s="178">
        <v>0</v>
      </c>
      <c r="K39" s="178"/>
      <c r="L39" s="178">
        <v>0</v>
      </c>
      <c r="M39" s="178"/>
      <c r="N39" s="178">
        <v>0</v>
      </c>
      <c r="O39" s="178"/>
      <c r="P39" s="178">
        <v>0</v>
      </c>
      <c r="Q39" s="178"/>
      <c r="R39" s="178">
        <v>0</v>
      </c>
      <c r="S39" s="178"/>
      <c r="T39" s="178">
        <v>0</v>
      </c>
      <c r="U39" s="178"/>
      <c r="V39" s="178">
        <v>0</v>
      </c>
      <c r="W39" s="178"/>
      <c r="X39" s="178">
        <v>0</v>
      </c>
      <c r="Y39" s="178"/>
      <c r="Z39" s="178">
        <v>0</v>
      </c>
      <c r="AA39" s="178"/>
      <c r="AB39" s="178">
        <v>0</v>
      </c>
      <c r="AC39" s="178"/>
      <c r="AD39" s="178">
        <v>0</v>
      </c>
      <c r="AE39" s="178"/>
      <c r="AF39" s="178">
        <v>0</v>
      </c>
      <c r="AG39" s="178"/>
      <c r="AH39" s="178">
        <v>0</v>
      </c>
      <c r="AI39" s="178"/>
      <c r="AJ39" s="178">
        <v>0</v>
      </c>
      <c r="AK39" s="178"/>
      <c r="AL39" s="178">
        <v>0</v>
      </c>
      <c r="AM39" s="178"/>
      <c r="AN39" s="178">
        <v>0</v>
      </c>
      <c r="AO39" s="178"/>
      <c r="AP39" s="178">
        <v>0</v>
      </c>
      <c r="AQ39" s="178"/>
      <c r="AR39" s="178">
        <v>0</v>
      </c>
      <c r="AS39" s="178"/>
      <c r="AT39" s="178">
        <v>0</v>
      </c>
      <c r="AU39" s="178"/>
      <c r="AV39" s="178">
        <v>0</v>
      </c>
      <c r="AW39" s="178"/>
      <c r="AX39" s="178">
        <v>0</v>
      </c>
      <c r="AY39" s="178"/>
      <c r="AZ39" s="178">
        <v>0</v>
      </c>
      <c r="BA39" s="178"/>
      <c r="BB39" s="178">
        <v>0</v>
      </c>
      <c r="BC39" s="178"/>
      <c r="BD39" s="178">
        <v>0</v>
      </c>
      <c r="BE39" s="178"/>
      <c r="BF39" s="178">
        <v>0</v>
      </c>
      <c r="BG39" s="178"/>
      <c r="BH39" s="178">
        <v>0</v>
      </c>
      <c r="BI39" s="178"/>
      <c r="BL39" s="140">
        <f t="shared" si="163"/>
        <v>30</v>
      </c>
      <c r="BM39" s="13"/>
      <c r="BN39" s="13"/>
      <c r="BO39" s="13"/>
      <c r="BP39" s="14"/>
      <c r="BQ39" s="14"/>
      <c r="BR39" s="14"/>
      <c r="BS39" s="179">
        <f t="shared" si="164"/>
        <v>0</v>
      </c>
      <c r="BT39" s="179"/>
      <c r="BU39" s="13"/>
      <c r="BV39" s="14"/>
      <c r="BW39" s="13"/>
      <c r="BX39" s="14"/>
    </row>
    <row r="40" spans="1:76" x14ac:dyDescent="0.2">
      <c r="A40" s="9" t="s">
        <v>85</v>
      </c>
      <c r="B40" s="180">
        <v>0</v>
      </c>
      <c r="C40" s="180"/>
      <c r="D40" s="178">
        <v>0</v>
      </c>
      <c r="E40" s="178"/>
      <c r="F40" s="178">
        <v>0</v>
      </c>
      <c r="G40" s="178"/>
      <c r="H40" s="178">
        <v>0</v>
      </c>
      <c r="I40" s="178"/>
      <c r="J40" s="178">
        <v>0</v>
      </c>
      <c r="K40" s="178"/>
      <c r="L40" s="178">
        <v>0</v>
      </c>
      <c r="M40" s="178"/>
      <c r="N40" s="178">
        <v>0</v>
      </c>
      <c r="O40" s="178"/>
      <c r="P40" s="178">
        <v>0</v>
      </c>
      <c r="Q40" s="178"/>
      <c r="R40" s="178">
        <v>0</v>
      </c>
      <c r="S40" s="178"/>
      <c r="T40" s="178">
        <v>0</v>
      </c>
      <c r="U40" s="178"/>
      <c r="V40" s="178">
        <v>0</v>
      </c>
      <c r="W40" s="178"/>
      <c r="X40" s="178">
        <v>0</v>
      </c>
      <c r="Y40" s="178"/>
      <c r="Z40" s="178">
        <v>0</v>
      </c>
      <c r="AA40" s="178"/>
      <c r="AB40" s="178">
        <v>0</v>
      </c>
      <c r="AC40" s="178"/>
      <c r="AD40" s="178">
        <v>0</v>
      </c>
      <c r="AE40" s="178"/>
      <c r="AF40" s="178">
        <v>0</v>
      </c>
      <c r="AG40" s="178"/>
      <c r="AH40" s="178">
        <v>0</v>
      </c>
      <c r="AI40" s="178"/>
      <c r="AJ40" s="178">
        <v>0</v>
      </c>
      <c r="AK40" s="178"/>
      <c r="AL40" s="178">
        <v>0</v>
      </c>
      <c r="AM40" s="178"/>
      <c r="AN40" s="178">
        <v>0</v>
      </c>
      <c r="AO40" s="178"/>
      <c r="AP40" s="178">
        <v>0</v>
      </c>
      <c r="AQ40" s="178"/>
      <c r="AR40" s="178">
        <v>0</v>
      </c>
      <c r="AS40" s="178"/>
      <c r="AT40" s="178">
        <v>0</v>
      </c>
      <c r="AU40" s="178"/>
      <c r="AV40" s="178">
        <v>0</v>
      </c>
      <c r="AW40" s="178"/>
      <c r="AX40" s="178">
        <v>0</v>
      </c>
      <c r="AY40" s="178"/>
      <c r="AZ40" s="178">
        <v>0</v>
      </c>
      <c r="BA40" s="178"/>
      <c r="BB40" s="178">
        <v>0</v>
      </c>
      <c r="BC40" s="178"/>
      <c r="BD40" s="178">
        <v>0</v>
      </c>
      <c r="BE40" s="178"/>
      <c r="BF40" s="178">
        <v>0</v>
      </c>
      <c r="BG40" s="178"/>
      <c r="BH40" s="178">
        <v>0</v>
      </c>
      <c r="BI40" s="178"/>
      <c r="BL40" s="140">
        <f t="shared" si="163"/>
        <v>30</v>
      </c>
      <c r="BM40" s="13"/>
      <c r="BN40" s="13"/>
      <c r="BO40" s="13"/>
      <c r="BP40" s="14"/>
      <c r="BQ40" s="14"/>
      <c r="BR40" s="14"/>
      <c r="BS40" s="179">
        <f t="shared" si="164"/>
        <v>0</v>
      </c>
      <c r="BT40" s="179"/>
      <c r="BU40" s="13"/>
      <c r="BV40" s="14"/>
      <c r="BW40" s="13"/>
      <c r="BX40" s="14"/>
    </row>
    <row r="41" spans="1:76" x14ac:dyDescent="0.2">
      <c r="A41" s="9" t="s">
        <v>86</v>
      </c>
      <c r="B41" s="180">
        <v>0</v>
      </c>
      <c r="C41" s="180"/>
      <c r="D41" s="178">
        <v>0</v>
      </c>
      <c r="E41" s="178"/>
      <c r="F41" s="178">
        <v>0</v>
      </c>
      <c r="G41" s="178"/>
      <c r="H41" s="178">
        <v>0</v>
      </c>
      <c r="I41" s="178"/>
      <c r="J41" s="178">
        <v>0</v>
      </c>
      <c r="K41" s="178"/>
      <c r="L41" s="178">
        <v>0</v>
      </c>
      <c r="M41" s="178"/>
      <c r="N41" s="178">
        <v>0</v>
      </c>
      <c r="O41" s="178"/>
      <c r="P41" s="178">
        <v>0</v>
      </c>
      <c r="Q41" s="178"/>
      <c r="R41" s="178">
        <v>0</v>
      </c>
      <c r="S41" s="178"/>
      <c r="T41" s="178">
        <v>0</v>
      </c>
      <c r="U41" s="178"/>
      <c r="V41" s="178">
        <v>0</v>
      </c>
      <c r="W41" s="178"/>
      <c r="X41" s="178">
        <v>0</v>
      </c>
      <c r="Y41" s="178"/>
      <c r="Z41" s="178">
        <v>0</v>
      </c>
      <c r="AA41" s="178"/>
      <c r="AB41" s="178">
        <v>0</v>
      </c>
      <c r="AC41" s="178"/>
      <c r="AD41" s="178">
        <v>0</v>
      </c>
      <c r="AE41" s="178"/>
      <c r="AF41" s="178">
        <v>0</v>
      </c>
      <c r="AG41" s="178"/>
      <c r="AH41" s="178">
        <v>0</v>
      </c>
      <c r="AI41" s="178"/>
      <c r="AJ41" s="178">
        <v>0</v>
      </c>
      <c r="AK41" s="178"/>
      <c r="AL41" s="178">
        <v>0</v>
      </c>
      <c r="AM41" s="178"/>
      <c r="AN41" s="178">
        <v>0</v>
      </c>
      <c r="AO41" s="178"/>
      <c r="AP41" s="178">
        <v>0</v>
      </c>
      <c r="AQ41" s="178"/>
      <c r="AR41" s="178">
        <v>0</v>
      </c>
      <c r="AS41" s="178"/>
      <c r="AT41" s="178">
        <v>0</v>
      </c>
      <c r="AU41" s="178"/>
      <c r="AV41" s="178">
        <v>0</v>
      </c>
      <c r="AW41" s="178"/>
      <c r="AX41" s="178">
        <v>0</v>
      </c>
      <c r="AY41" s="178"/>
      <c r="AZ41" s="178">
        <v>0</v>
      </c>
      <c r="BA41" s="178"/>
      <c r="BB41" s="178">
        <v>0</v>
      </c>
      <c r="BC41" s="178"/>
      <c r="BD41" s="178">
        <v>0</v>
      </c>
      <c r="BE41" s="178"/>
      <c r="BF41" s="178">
        <v>0</v>
      </c>
      <c r="BG41" s="178"/>
      <c r="BH41" s="178">
        <v>0</v>
      </c>
      <c r="BI41" s="178"/>
      <c r="BL41" s="140">
        <f t="shared" si="163"/>
        <v>30</v>
      </c>
      <c r="BS41" s="179">
        <f t="shared" si="164"/>
        <v>0</v>
      </c>
      <c r="BT41" s="179"/>
    </row>
    <row r="42" spans="1:76" x14ac:dyDescent="0.2">
      <c r="A42" s="9" t="s">
        <v>87</v>
      </c>
      <c r="B42" s="180">
        <v>0</v>
      </c>
      <c r="C42" s="180"/>
      <c r="D42" s="178">
        <v>0</v>
      </c>
      <c r="E42" s="178"/>
      <c r="F42" s="178">
        <v>0</v>
      </c>
      <c r="G42" s="178"/>
      <c r="H42" s="178">
        <v>0</v>
      </c>
      <c r="I42" s="178"/>
      <c r="J42" s="178">
        <v>0</v>
      </c>
      <c r="K42" s="178"/>
      <c r="L42" s="178">
        <v>0</v>
      </c>
      <c r="M42" s="178"/>
      <c r="N42" s="178">
        <v>0</v>
      </c>
      <c r="O42" s="178"/>
      <c r="P42" s="178">
        <v>0</v>
      </c>
      <c r="Q42" s="178"/>
      <c r="R42" s="178">
        <v>0</v>
      </c>
      <c r="S42" s="178"/>
      <c r="T42" s="178">
        <v>0</v>
      </c>
      <c r="U42" s="178"/>
      <c r="V42" s="178">
        <v>0</v>
      </c>
      <c r="W42" s="178"/>
      <c r="X42" s="178">
        <v>0</v>
      </c>
      <c r="Y42" s="178"/>
      <c r="Z42" s="178">
        <v>0</v>
      </c>
      <c r="AA42" s="178"/>
      <c r="AB42" s="178">
        <v>0</v>
      </c>
      <c r="AC42" s="178"/>
      <c r="AD42" s="178">
        <v>0</v>
      </c>
      <c r="AE42" s="178"/>
      <c r="AF42" s="178">
        <v>0</v>
      </c>
      <c r="AG42" s="178"/>
      <c r="AH42" s="178">
        <v>0</v>
      </c>
      <c r="AI42" s="178"/>
      <c r="AJ42" s="178">
        <v>0</v>
      </c>
      <c r="AK42" s="178"/>
      <c r="AL42" s="178">
        <v>0</v>
      </c>
      <c r="AM42" s="178"/>
      <c r="AN42" s="178">
        <v>0</v>
      </c>
      <c r="AO42" s="178"/>
      <c r="AP42" s="178">
        <v>0</v>
      </c>
      <c r="AQ42" s="178"/>
      <c r="AR42" s="178">
        <v>0</v>
      </c>
      <c r="AS42" s="178"/>
      <c r="AT42" s="178">
        <v>0</v>
      </c>
      <c r="AU42" s="178"/>
      <c r="AV42" s="178">
        <v>0</v>
      </c>
      <c r="AW42" s="178"/>
      <c r="AX42" s="178">
        <v>0</v>
      </c>
      <c r="AY42" s="178"/>
      <c r="AZ42" s="178">
        <v>0</v>
      </c>
      <c r="BA42" s="178"/>
      <c r="BB42" s="178">
        <v>0</v>
      </c>
      <c r="BC42" s="178"/>
      <c r="BD42" s="178">
        <v>0</v>
      </c>
      <c r="BE42" s="178"/>
      <c r="BF42" s="178">
        <v>0</v>
      </c>
      <c r="BG42" s="178"/>
      <c r="BH42" s="178">
        <v>0</v>
      </c>
      <c r="BI42" s="178"/>
      <c r="BL42" s="140">
        <f t="shared" si="163"/>
        <v>30</v>
      </c>
      <c r="BS42" s="179">
        <f t="shared" si="164"/>
        <v>0</v>
      </c>
      <c r="BT42" s="179"/>
    </row>
    <row r="43" spans="1:76" x14ac:dyDescent="0.2">
      <c r="A43" s="9" t="s">
        <v>88</v>
      </c>
      <c r="B43" s="180">
        <v>1</v>
      </c>
      <c r="C43" s="180"/>
      <c r="D43" s="178">
        <v>1</v>
      </c>
      <c r="E43" s="178"/>
      <c r="F43" s="178">
        <v>1</v>
      </c>
      <c r="G43" s="178"/>
      <c r="H43" s="178">
        <v>1</v>
      </c>
      <c r="I43" s="178"/>
      <c r="J43" s="178">
        <v>1</v>
      </c>
      <c r="K43" s="178"/>
      <c r="L43" s="178">
        <v>1</v>
      </c>
      <c r="M43" s="178"/>
      <c r="N43" s="178">
        <v>1</v>
      </c>
      <c r="O43" s="178"/>
      <c r="P43" s="178">
        <v>1</v>
      </c>
      <c r="Q43" s="178"/>
      <c r="R43" s="178">
        <v>1</v>
      </c>
      <c r="S43" s="178"/>
      <c r="T43" s="178">
        <v>1</v>
      </c>
      <c r="U43" s="178"/>
      <c r="V43" s="178">
        <v>1</v>
      </c>
      <c r="W43" s="178"/>
      <c r="X43" s="178">
        <v>1</v>
      </c>
      <c r="Y43" s="178"/>
      <c r="Z43" s="178">
        <v>1</v>
      </c>
      <c r="AA43" s="178"/>
      <c r="AB43" s="178">
        <v>1</v>
      </c>
      <c r="AC43" s="178"/>
      <c r="AD43" s="178">
        <v>1</v>
      </c>
      <c r="AE43" s="178"/>
      <c r="AF43" s="178">
        <v>1</v>
      </c>
      <c r="AG43" s="178"/>
      <c r="AH43" s="178">
        <v>1</v>
      </c>
      <c r="AI43" s="178"/>
      <c r="AJ43" s="178">
        <v>1</v>
      </c>
      <c r="AK43" s="178"/>
      <c r="AL43" s="178">
        <v>1</v>
      </c>
      <c r="AM43" s="178"/>
      <c r="AN43" s="178">
        <v>1</v>
      </c>
      <c r="AO43" s="178"/>
      <c r="AP43" s="178">
        <v>1</v>
      </c>
      <c r="AQ43" s="178"/>
      <c r="AR43" s="178">
        <v>1</v>
      </c>
      <c r="AS43" s="178"/>
      <c r="AT43" s="178">
        <v>1</v>
      </c>
      <c r="AU43" s="178"/>
      <c r="AV43" s="178">
        <v>1</v>
      </c>
      <c r="AW43" s="178"/>
      <c r="AX43" s="178">
        <v>1</v>
      </c>
      <c r="AY43" s="178"/>
      <c r="AZ43" s="178">
        <v>1</v>
      </c>
      <c r="BA43" s="178"/>
      <c r="BB43" s="178">
        <v>1</v>
      </c>
      <c r="BC43" s="178"/>
      <c r="BD43" s="178">
        <v>1</v>
      </c>
      <c r="BE43" s="178"/>
      <c r="BF43" s="178">
        <v>1</v>
      </c>
      <c r="BG43" s="178"/>
      <c r="BH43" s="178">
        <v>1</v>
      </c>
      <c r="BI43" s="178"/>
      <c r="BL43" s="140">
        <f t="shared" si="163"/>
        <v>30</v>
      </c>
      <c r="BS43" s="179">
        <f t="shared" si="164"/>
        <v>1</v>
      </c>
      <c r="BT43" s="179"/>
    </row>
    <row r="44" spans="1:76" x14ac:dyDescent="0.2">
      <c r="A44" s="9" t="s">
        <v>89</v>
      </c>
      <c r="B44" s="180">
        <v>1</v>
      </c>
      <c r="C44" s="180"/>
      <c r="D44" s="178">
        <v>1</v>
      </c>
      <c r="E44" s="178"/>
      <c r="F44" s="178">
        <v>1</v>
      </c>
      <c r="G44" s="178"/>
      <c r="H44" s="178">
        <v>1</v>
      </c>
      <c r="I44" s="178"/>
      <c r="J44" s="178">
        <v>1</v>
      </c>
      <c r="K44" s="178"/>
      <c r="L44" s="178">
        <v>1</v>
      </c>
      <c r="M44" s="178"/>
      <c r="N44" s="178">
        <v>1</v>
      </c>
      <c r="O44" s="178"/>
      <c r="P44" s="178">
        <v>1</v>
      </c>
      <c r="Q44" s="178"/>
      <c r="R44" s="178">
        <v>1</v>
      </c>
      <c r="S44" s="178"/>
      <c r="T44" s="178">
        <v>1</v>
      </c>
      <c r="U44" s="178"/>
      <c r="V44" s="178">
        <v>1</v>
      </c>
      <c r="W44" s="178"/>
      <c r="X44" s="178">
        <v>1</v>
      </c>
      <c r="Y44" s="178"/>
      <c r="Z44" s="178">
        <v>1</v>
      </c>
      <c r="AA44" s="178"/>
      <c r="AB44" s="178">
        <v>1</v>
      </c>
      <c r="AC44" s="178"/>
      <c r="AD44" s="178">
        <v>1</v>
      </c>
      <c r="AE44" s="178"/>
      <c r="AF44" s="178">
        <v>1</v>
      </c>
      <c r="AG44" s="178"/>
      <c r="AH44" s="178">
        <v>1</v>
      </c>
      <c r="AI44" s="178"/>
      <c r="AJ44" s="178">
        <v>1</v>
      </c>
      <c r="AK44" s="178"/>
      <c r="AL44" s="178">
        <v>1</v>
      </c>
      <c r="AM44" s="178"/>
      <c r="AN44" s="178">
        <v>1</v>
      </c>
      <c r="AO44" s="178"/>
      <c r="AP44" s="178">
        <v>1</v>
      </c>
      <c r="AQ44" s="178"/>
      <c r="AR44" s="178">
        <v>1</v>
      </c>
      <c r="AS44" s="178"/>
      <c r="AT44" s="178">
        <v>1</v>
      </c>
      <c r="AU44" s="178"/>
      <c r="AV44" s="178">
        <v>1</v>
      </c>
      <c r="AW44" s="178"/>
      <c r="AX44" s="178">
        <v>1</v>
      </c>
      <c r="AY44" s="178"/>
      <c r="AZ44" s="178">
        <v>1</v>
      </c>
      <c r="BA44" s="178"/>
      <c r="BB44" s="178">
        <v>1</v>
      </c>
      <c r="BC44" s="178"/>
      <c r="BD44" s="178">
        <v>1</v>
      </c>
      <c r="BE44" s="178"/>
      <c r="BF44" s="178">
        <v>1</v>
      </c>
      <c r="BG44" s="178"/>
      <c r="BH44" s="178">
        <v>1</v>
      </c>
      <c r="BI44" s="178"/>
      <c r="BL44" s="140">
        <f t="shared" si="163"/>
        <v>30</v>
      </c>
      <c r="BS44" s="179">
        <f t="shared" si="164"/>
        <v>1</v>
      </c>
      <c r="BT44" s="179"/>
    </row>
    <row r="45" spans="1:76" x14ac:dyDescent="0.2">
      <c r="A45" s="9" t="s">
        <v>90</v>
      </c>
      <c r="B45" s="180">
        <v>1</v>
      </c>
      <c r="C45" s="180"/>
      <c r="D45" s="178">
        <v>1</v>
      </c>
      <c r="E45" s="178"/>
      <c r="F45" s="178">
        <v>1</v>
      </c>
      <c r="G45" s="178"/>
      <c r="H45" s="178">
        <v>1</v>
      </c>
      <c r="I45" s="178"/>
      <c r="J45" s="178">
        <v>1</v>
      </c>
      <c r="K45" s="178"/>
      <c r="L45" s="178">
        <v>1</v>
      </c>
      <c r="M45" s="178"/>
      <c r="N45" s="178">
        <v>1</v>
      </c>
      <c r="O45" s="178"/>
      <c r="P45" s="178">
        <v>1</v>
      </c>
      <c r="Q45" s="178"/>
      <c r="R45" s="178">
        <v>1</v>
      </c>
      <c r="S45" s="178"/>
      <c r="T45" s="178">
        <v>1</v>
      </c>
      <c r="U45" s="178"/>
      <c r="V45" s="178">
        <v>1</v>
      </c>
      <c r="W45" s="178"/>
      <c r="X45" s="178">
        <v>1</v>
      </c>
      <c r="Y45" s="178"/>
      <c r="Z45" s="178">
        <v>1</v>
      </c>
      <c r="AA45" s="178"/>
      <c r="AB45" s="178">
        <v>1</v>
      </c>
      <c r="AC45" s="178"/>
      <c r="AD45" s="178">
        <v>1</v>
      </c>
      <c r="AE45" s="178"/>
      <c r="AF45" s="178">
        <v>1</v>
      </c>
      <c r="AG45" s="178"/>
      <c r="AH45" s="178">
        <v>1</v>
      </c>
      <c r="AI45" s="178"/>
      <c r="AJ45" s="178">
        <v>1</v>
      </c>
      <c r="AK45" s="178"/>
      <c r="AL45" s="178">
        <v>1</v>
      </c>
      <c r="AM45" s="178"/>
      <c r="AN45" s="178">
        <v>1</v>
      </c>
      <c r="AO45" s="178"/>
      <c r="AP45" s="178">
        <v>1</v>
      </c>
      <c r="AQ45" s="178"/>
      <c r="AR45" s="178">
        <v>1</v>
      </c>
      <c r="AS45" s="178"/>
      <c r="AT45" s="178">
        <v>1</v>
      </c>
      <c r="AU45" s="178"/>
      <c r="AV45" s="178">
        <v>1</v>
      </c>
      <c r="AW45" s="178"/>
      <c r="AX45" s="178">
        <v>1</v>
      </c>
      <c r="AY45" s="178"/>
      <c r="AZ45" s="178">
        <v>1</v>
      </c>
      <c r="BA45" s="178"/>
      <c r="BB45" s="178">
        <v>1</v>
      </c>
      <c r="BC45" s="178"/>
      <c r="BD45" s="178">
        <v>1</v>
      </c>
      <c r="BE45" s="178"/>
      <c r="BF45" s="178">
        <v>1</v>
      </c>
      <c r="BG45" s="178"/>
      <c r="BH45" s="178">
        <v>1</v>
      </c>
      <c r="BI45" s="178"/>
      <c r="BL45" s="140">
        <f t="shared" si="163"/>
        <v>30</v>
      </c>
      <c r="BS45" s="179">
        <f t="shared" si="164"/>
        <v>1</v>
      </c>
      <c r="BT45" s="179"/>
    </row>
    <row r="46" spans="1:76" x14ac:dyDescent="0.2">
      <c r="A46" s="9" t="s">
        <v>91</v>
      </c>
      <c r="B46" s="180">
        <v>1</v>
      </c>
      <c r="C46" s="180"/>
      <c r="D46" s="178">
        <v>1</v>
      </c>
      <c r="E46" s="178"/>
      <c r="F46" s="178">
        <v>1</v>
      </c>
      <c r="G46" s="178"/>
      <c r="H46" s="178">
        <v>1</v>
      </c>
      <c r="I46" s="178"/>
      <c r="J46" s="178">
        <v>1</v>
      </c>
      <c r="K46" s="178"/>
      <c r="L46" s="178">
        <v>1</v>
      </c>
      <c r="M46" s="178"/>
      <c r="N46" s="178">
        <v>1</v>
      </c>
      <c r="O46" s="178"/>
      <c r="P46" s="178">
        <v>1</v>
      </c>
      <c r="Q46" s="178"/>
      <c r="R46" s="178">
        <v>1</v>
      </c>
      <c r="S46" s="178"/>
      <c r="T46" s="178">
        <v>1</v>
      </c>
      <c r="U46" s="178"/>
      <c r="V46" s="178">
        <v>1</v>
      </c>
      <c r="W46" s="178"/>
      <c r="X46" s="178">
        <v>1</v>
      </c>
      <c r="Y46" s="178"/>
      <c r="Z46" s="178">
        <v>1</v>
      </c>
      <c r="AA46" s="178"/>
      <c r="AB46" s="178">
        <v>1</v>
      </c>
      <c r="AC46" s="178"/>
      <c r="AD46" s="178">
        <v>1</v>
      </c>
      <c r="AE46" s="178"/>
      <c r="AF46" s="178">
        <v>1</v>
      </c>
      <c r="AG46" s="178"/>
      <c r="AH46" s="178">
        <v>1</v>
      </c>
      <c r="AI46" s="178"/>
      <c r="AJ46" s="178">
        <v>1</v>
      </c>
      <c r="AK46" s="178"/>
      <c r="AL46" s="178">
        <v>1</v>
      </c>
      <c r="AM46" s="178"/>
      <c r="AN46" s="178">
        <v>1</v>
      </c>
      <c r="AO46" s="178"/>
      <c r="AP46" s="178">
        <v>1</v>
      </c>
      <c r="AQ46" s="178"/>
      <c r="AR46" s="178">
        <v>1</v>
      </c>
      <c r="AS46" s="178"/>
      <c r="AT46" s="178">
        <v>1</v>
      </c>
      <c r="AU46" s="178"/>
      <c r="AV46" s="178">
        <v>1</v>
      </c>
      <c r="AW46" s="178"/>
      <c r="AX46" s="178">
        <v>1</v>
      </c>
      <c r="AY46" s="178"/>
      <c r="AZ46" s="178">
        <v>1</v>
      </c>
      <c r="BA46" s="178"/>
      <c r="BB46" s="178">
        <v>1</v>
      </c>
      <c r="BC46" s="178"/>
      <c r="BD46" s="178">
        <v>1</v>
      </c>
      <c r="BE46" s="178"/>
      <c r="BF46" s="178">
        <v>1</v>
      </c>
      <c r="BG46" s="178"/>
      <c r="BH46" s="178">
        <v>1</v>
      </c>
      <c r="BI46" s="178"/>
      <c r="BL46" s="140">
        <f>COUNT(B46:BI46)</f>
        <v>30</v>
      </c>
      <c r="BS46" s="179">
        <f t="shared" si="164"/>
        <v>1</v>
      </c>
      <c r="BT46" s="179"/>
    </row>
    <row r="47" spans="1:76" x14ac:dyDescent="0.2">
      <c r="A47" s="9" t="s">
        <v>131</v>
      </c>
      <c r="B47" s="180">
        <v>1</v>
      </c>
      <c r="C47" s="180"/>
      <c r="D47" s="178">
        <v>1</v>
      </c>
      <c r="E47" s="178"/>
      <c r="F47" s="178">
        <v>1</v>
      </c>
      <c r="G47" s="178"/>
      <c r="H47" s="178">
        <v>1</v>
      </c>
      <c r="I47" s="178"/>
      <c r="J47" s="178">
        <v>1</v>
      </c>
      <c r="K47" s="178"/>
      <c r="L47" s="178">
        <v>1</v>
      </c>
      <c r="M47" s="178"/>
      <c r="N47" s="178">
        <v>1</v>
      </c>
      <c r="O47" s="178"/>
      <c r="P47" s="178">
        <v>1</v>
      </c>
      <c r="Q47" s="178"/>
      <c r="R47" s="178">
        <v>1</v>
      </c>
      <c r="S47" s="178"/>
      <c r="T47" s="178">
        <v>1</v>
      </c>
      <c r="U47" s="178"/>
      <c r="V47" s="178">
        <v>1</v>
      </c>
      <c r="W47" s="178"/>
      <c r="X47" s="178">
        <v>1</v>
      </c>
      <c r="Y47" s="178"/>
      <c r="Z47" s="178">
        <v>1</v>
      </c>
      <c r="AA47" s="178"/>
      <c r="AB47" s="178">
        <v>1</v>
      </c>
      <c r="AC47" s="178"/>
      <c r="AD47" s="178">
        <v>1</v>
      </c>
      <c r="AE47" s="178"/>
      <c r="AF47" s="178">
        <v>1</v>
      </c>
      <c r="AG47" s="178"/>
      <c r="AH47" s="178">
        <v>1</v>
      </c>
      <c r="AI47" s="178"/>
      <c r="AJ47" s="178">
        <v>1</v>
      </c>
      <c r="AK47" s="178"/>
      <c r="AL47" s="178">
        <v>1</v>
      </c>
      <c r="AM47" s="178"/>
      <c r="AN47" s="178">
        <v>1</v>
      </c>
      <c r="AO47" s="178"/>
      <c r="AP47" s="178">
        <v>1</v>
      </c>
      <c r="AQ47" s="178"/>
      <c r="AR47" s="178">
        <v>1</v>
      </c>
      <c r="AS47" s="178"/>
      <c r="AT47" s="178">
        <v>1</v>
      </c>
      <c r="AU47" s="178"/>
      <c r="AV47" s="178">
        <v>1</v>
      </c>
      <c r="AW47" s="178"/>
      <c r="AX47" s="178">
        <v>1</v>
      </c>
      <c r="AY47" s="178"/>
      <c r="AZ47" s="178">
        <v>1</v>
      </c>
      <c r="BA47" s="178"/>
      <c r="BB47" s="178">
        <v>1</v>
      </c>
      <c r="BC47" s="178"/>
      <c r="BD47" s="178">
        <v>1</v>
      </c>
      <c r="BE47" s="178"/>
      <c r="BF47" s="178">
        <v>1</v>
      </c>
      <c r="BG47" s="178"/>
      <c r="BH47" s="178">
        <v>1</v>
      </c>
      <c r="BI47" s="178"/>
      <c r="BL47" s="155">
        <f>COUNT(B47:BI47)</f>
        <v>30</v>
      </c>
      <c r="BS47" s="179">
        <f t="shared" ref="BS47" si="165">IF(COUNT(B47:BI47)&gt;0,AVERAGE(B47:BI47),"?")</f>
        <v>1</v>
      </c>
      <c r="BT47" s="179"/>
    </row>
    <row r="48" spans="1:76" x14ac:dyDescent="0.2">
      <c r="AF48" s="167"/>
      <c r="AG48" s="167"/>
    </row>
    <row r="52" spans="2:3" x14ac:dyDescent="0.2">
      <c r="B52" s="168"/>
      <c r="C52" s="169"/>
    </row>
    <row r="53" spans="2:3" x14ac:dyDescent="0.2">
      <c r="C53" s="170"/>
    </row>
    <row r="54" spans="2:3" x14ac:dyDescent="0.2">
      <c r="B54" s="171"/>
      <c r="C54" s="172"/>
    </row>
    <row r="55" spans="2:3" x14ac:dyDescent="0.2">
      <c r="B55" s="92"/>
      <c r="C55" s="173"/>
    </row>
    <row r="56" spans="2:3" x14ac:dyDescent="0.2">
      <c r="B56" s="92"/>
      <c r="C56" s="173"/>
    </row>
    <row r="57" spans="2:3" x14ac:dyDescent="0.2">
      <c r="B57" s="92"/>
      <c r="C57" s="173"/>
    </row>
    <row r="58" spans="2:3" x14ac:dyDescent="0.2">
      <c r="B58" s="92"/>
      <c r="C58" s="173"/>
    </row>
    <row r="59" spans="2:3" x14ac:dyDescent="0.2">
      <c r="B59" s="92"/>
      <c r="C59" s="173"/>
    </row>
    <row r="60" spans="2:3" x14ac:dyDescent="0.2">
      <c r="B60" s="92"/>
      <c r="C60" s="173"/>
    </row>
    <row r="61" spans="2:3" x14ac:dyDescent="0.2">
      <c r="B61" s="92"/>
      <c r="C61" s="173"/>
    </row>
    <row r="62" spans="2:3" x14ac:dyDescent="0.2">
      <c r="B62" s="92"/>
      <c r="C62" s="173"/>
    </row>
    <row r="63" spans="2:3" x14ac:dyDescent="0.2">
      <c r="B63" s="92"/>
      <c r="C63" s="173"/>
    </row>
    <row r="64" spans="2:3" x14ac:dyDescent="0.2">
      <c r="B64" s="92"/>
      <c r="C64" s="173"/>
    </row>
    <row r="65" spans="2:3" x14ac:dyDescent="0.2">
      <c r="B65" s="92"/>
      <c r="C65" s="173"/>
    </row>
    <row r="66" spans="2:3" x14ac:dyDescent="0.2">
      <c r="B66" s="92"/>
      <c r="C66" s="173"/>
    </row>
    <row r="67" spans="2:3" x14ac:dyDescent="0.2">
      <c r="B67" s="92"/>
      <c r="C67" s="173"/>
    </row>
    <row r="68" spans="2:3" x14ac:dyDescent="0.2">
      <c r="B68" s="92"/>
      <c r="C68" s="173"/>
    </row>
    <row r="69" spans="2:3" x14ac:dyDescent="0.2">
      <c r="B69" s="92"/>
      <c r="C69" s="173"/>
    </row>
    <row r="70" spans="2:3" x14ac:dyDescent="0.2">
      <c r="B70" s="92"/>
      <c r="C70" s="173"/>
    </row>
    <row r="71" spans="2:3" x14ac:dyDescent="0.2">
      <c r="B71" s="92"/>
      <c r="C71" s="173"/>
    </row>
    <row r="72" spans="2:3" x14ac:dyDescent="0.2">
      <c r="B72" s="92"/>
      <c r="C72" s="173"/>
    </row>
    <row r="73" spans="2:3" x14ac:dyDescent="0.2">
      <c r="B73" s="92"/>
      <c r="C73" s="173"/>
    </row>
    <row r="74" spans="2:3" x14ac:dyDescent="0.2">
      <c r="B74" s="92"/>
      <c r="C74" s="173"/>
    </row>
    <row r="75" spans="2:3" x14ac:dyDescent="0.2">
      <c r="B75" s="92"/>
      <c r="C75" s="173"/>
    </row>
    <row r="76" spans="2:3" x14ac:dyDescent="0.2">
      <c r="B76" s="92"/>
      <c r="C76" s="173"/>
    </row>
    <row r="77" spans="2:3" x14ac:dyDescent="0.2">
      <c r="B77" s="92"/>
      <c r="C77" s="173"/>
    </row>
    <row r="78" spans="2:3" x14ac:dyDescent="0.2">
      <c r="B78" s="92"/>
      <c r="C78" s="173"/>
    </row>
    <row r="79" spans="2:3" x14ac:dyDescent="0.2">
      <c r="B79" s="92"/>
      <c r="C79" s="173"/>
    </row>
    <row r="80" spans="2:3" x14ac:dyDescent="0.2">
      <c r="B80" s="92"/>
      <c r="C80" s="173"/>
    </row>
    <row r="81" spans="2:3" x14ac:dyDescent="0.2">
      <c r="B81" s="92"/>
      <c r="C81" s="173"/>
    </row>
    <row r="82" spans="2:3" x14ac:dyDescent="0.2">
      <c r="B82" s="92"/>
      <c r="C82" s="173"/>
    </row>
    <row r="83" spans="2:3" x14ac:dyDescent="0.2">
      <c r="B83" s="92"/>
      <c r="C83" s="173"/>
    </row>
    <row r="84" spans="2:3" x14ac:dyDescent="0.2">
      <c r="B84" s="92"/>
      <c r="C84" s="173"/>
    </row>
    <row r="85" spans="2:3" x14ac:dyDescent="0.2">
      <c r="B85" s="92"/>
      <c r="C85" s="173"/>
    </row>
    <row r="86" spans="2:3" x14ac:dyDescent="0.2">
      <c r="B86" s="92"/>
      <c r="C86" s="173"/>
    </row>
    <row r="87" spans="2:3" x14ac:dyDescent="0.2">
      <c r="B87" s="174"/>
      <c r="C87" s="173"/>
    </row>
    <row r="88" spans="2:3" x14ac:dyDescent="0.2">
      <c r="B88" s="175"/>
      <c r="C88" s="175"/>
    </row>
    <row r="89" spans="2:3" x14ac:dyDescent="0.2">
      <c r="B89" s="175"/>
      <c r="C89" s="175"/>
    </row>
    <row r="90" spans="2:3" x14ac:dyDescent="0.2">
      <c r="B90" s="175"/>
      <c r="C90" s="175"/>
    </row>
    <row r="91" spans="2:3" x14ac:dyDescent="0.2">
      <c r="B91" s="175"/>
      <c r="C91" s="175"/>
    </row>
    <row r="92" spans="2:3" x14ac:dyDescent="0.2">
      <c r="B92" s="175"/>
      <c r="C92" s="175"/>
    </row>
    <row r="93" spans="2:3" x14ac:dyDescent="0.2">
      <c r="B93" s="175"/>
      <c r="C93" s="175"/>
    </row>
    <row r="94" spans="2:3" x14ac:dyDescent="0.2">
      <c r="B94" s="175"/>
      <c r="C94" s="175"/>
    </row>
    <row r="95" spans="2:3" x14ac:dyDescent="0.2">
      <c r="B95" s="175"/>
      <c r="C95" s="175"/>
    </row>
    <row r="96" spans="2:3" x14ac:dyDescent="0.2">
      <c r="B96" s="175"/>
      <c r="C96" s="175"/>
    </row>
    <row r="97" spans="2:3" x14ac:dyDescent="0.2">
      <c r="B97" s="175"/>
      <c r="C97" s="175"/>
    </row>
    <row r="98" spans="2:3" x14ac:dyDescent="0.2">
      <c r="B98" s="175"/>
      <c r="C98" s="175"/>
    </row>
  </sheetData>
  <mergeCells count="379">
    <mergeCell ref="BD47:BE47"/>
    <mergeCell ref="BF47:BG47"/>
    <mergeCell ref="BH47:BI47"/>
    <mergeCell ref="BS47:BT47"/>
    <mergeCell ref="AL47:AM47"/>
    <mergeCell ref="AN47:AO47"/>
    <mergeCell ref="AP47:AQ47"/>
    <mergeCell ref="AR47:AS47"/>
    <mergeCell ref="AT47:AU47"/>
    <mergeCell ref="AV47:AW47"/>
    <mergeCell ref="AX47:AY47"/>
    <mergeCell ref="AZ47:BA47"/>
    <mergeCell ref="BB47:BC47"/>
    <mergeCell ref="T47:U47"/>
    <mergeCell ref="V47:W47"/>
    <mergeCell ref="X47:Y47"/>
    <mergeCell ref="Z47:AA47"/>
    <mergeCell ref="AB47:AC47"/>
    <mergeCell ref="AD47:AE47"/>
    <mergeCell ref="AF47:AG47"/>
    <mergeCell ref="AH47:AI47"/>
    <mergeCell ref="AJ47:AK47"/>
    <mergeCell ref="B47:C47"/>
    <mergeCell ref="D47:E47"/>
    <mergeCell ref="F47:G47"/>
    <mergeCell ref="H47:I47"/>
    <mergeCell ref="J47:K47"/>
    <mergeCell ref="L47:M47"/>
    <mergeCell ref="N47:O47"/>
    <mergeCell ref="P47:Q47"/>
    <mergeCell ref="R47:S47"/>
    <mergeCell ref="BW1:BX1"/>
    <mergeCell ref="BK1:BK2"/>
    <mergeCell ref="BM1:BR1"/>
    <mergeCell ref="BU1:BV1"/>
    <mergeCell ref="BP2:BR2"/>
    <mergeCell ref="BS1:BT1"/>
    <mergeCell ref="AD1:AE1"/>
    <mergeCell ref="BL1:BL2"/>
    <mergeCell ref="AB1:AC1"/>
    <mergeCell ref="AX1:AY1"/>
    <mergeCell ref="AN1:AO1"/>
    <mergeCell ref="AP1:AQ1"/>
    <mergeCell ref="AR1:AS1"/>
    <mergeCell ref="AT1:AU1"/>
    <mergeCell ref="R1:S1"/>
    <mergeCell ref="AF1:AG1"/>
    <mergeCell ref="AH1:AI1"/>
    <mergeCell ref="AJ1:AK1"/>
    <mergeCell ref="AL1:AM1"/>
    <mergeCell ref="BM2:BO2"/>
    <mergeCell ref="B1:C1"/>
    <mergeCell ref="D1:E1"/>
    <mergeCell ref="F1:G1"/>
    <mergeCell ref="H1:I1"/>
    <mergeCell ref="Z1:AA1"/>
    <mergeCell ref="T1:U1"/>
    <mergeCell ref="V1:W1"/>
    <mergeCell ref="X1:Y1"/>
    <mergeCell ref="J1:K1"/>
    <mergeCell ref="L1:M1"/>
    <mergeCell ref="N1:O1"/>
    <mergeCell ref="P1:Q1"/>
    <mergeCell ref="AZ1:BA1"/>
    <mergeCell ref="BB1:BC1"/>
    <mergeCell ref="BD1:BE1"/>
    <mergeCell ref="BF1:BG1"/>
    <mergeCell ref="BH1:BI1"/>
    <mergeCell ref="AV1:AW1"/>
    <mergeCell ref="B43:C43"/>
    <mergeCell ref="B44:C44"/>
    <mergeCell ref="B45:C45"/>
    <mergeCell ref="B46:C46"/>
    <mergeCell ref="D37:E37"/>
    <mergeCell ref="F37:G37"/>
    <mergeCell ref="D38:E38"/>
    <mergeCell ref="F38:G38"/>
    <mergeCell ref="D39:E39"/>
    <mergeCell ref="F39:G39"/>
    <mergeCell ref="B37:C37"/>
    <mergeCell ref="B38:C38"/>
    <mergeCell ref="B39:C39"/>
    <mergeCell ref="B40:C40"/>
    <mergeCell ref="B41:C41"/>
    <mergeCell ref="B42:C42"/>
    <mergeCell ref="T37:U37"/>
    <mergeCell ref="V37:W37"/>
    <mergeCell ref="X37:Y37"/>
    <mergeCell ref="Z37:AA37"/>
    <mergeCell ref="AB37:AC37"/>
    <mergeCell ref="AD37:AE37"/>
    <mergeCell ref="H37:I37"/>
    <mergeCell ref="J37:K37"/>
    <mergeCell ref="L37:M37"/>
    <mergeCell ref="N37:O37"/>
    <mergeCell ref="P37:Q37"/>
    <mergeCell ref="R37:S37"/>
    <mergeCell ref="AD39:AE39"/>
    <mergeCell ref="H39:I39"/>
    <mergeCell ref="J39:K39"/>
    <mergeCell ref="L39:M39"/>
    <mergeCell ref="N39:O39"/>
    <mergeCell ref="P39:Q39"/>
    <mergeCell ref="R39:S39"/>
    <mergeCell ref="T38:U38"/>
    <mergeCell ref="V38:W38"/>
    <mergeCell ref="X38:Y38"/>
    <mergeCell ref="Z38:AA38"/>
    <mergeCell ref="AB38:AC38"/>
    <mergeCell ref="AD38:AE38"/>
    <mergeCell ref="H38:I38"/>
    <mergeCell ref="J38:K38"/>
    <mergeCell ref="L38:M38"/>
    <mergeCell ref="N38:O38"/>
    <mergeCell ref="P38:Q38"/>
    <mergeCell ref="R38:S38"/>
    <mergeCell ref="H40:I40"/>
    <mergeCell ref="J40:K40"/>
    <mergeCell ref="L40:M40"/>
    <mergeCell ref="N40:O40"/>
    <mergeCell ref="T39:U39"/>
    <mergeCell ref="V39:W39"/>
    <mergeCell ref="X39:Y39"/>
    <mergeCell ref="Z39:AA39"/>
    <mergeCell ref="AB39:AC39"/>
    <mergeCell ref="T41:U41"/>
    <mergeCell ref="V41:W41"/>
    <mergeCell ref="X41:Y41"/>
    <mergeCell ref="Z41:AA41"/>
    <mergeCell ref="AB41:AC41"/>
    <mergeCell ref="AD41:AE41"/>
    <mergeCell ref="AB40:AC40"/>
    <mergeCell ref="AD40:AE40"/>
    <mergeCell ref="D41:E41"/>
    <mergeCell ref="F41:G41"/>
    <mergeCell ref="H41:I41"/>
    <mergeCell ref="J41:K41"/>
    <mergeCell ref="L41:M41"/>
    <mergeCell ref="N41:O41"/>
    <mergeCell ref="P41:Q41"/>
    <mergeCell ref="R41:S41"/>
    <mergeCell ref="P40:Q40"/>
    <mergeCell ref="R40:S40"/>
    <mergeCell ref="T40:U40"/>
    <mergeCell ref="V40:W40"/>
    <mergeCell ref="X40:Y40"/>
    <mergeCell ref="Z40:AA40"/>
    <mergeCell ref="D40:E40"/>
    <mergeCell ref="F40:G40"/>
    <mergeCell ref="AD43:AE43"/>
    <mergeCell ref="AB42:AC42"/>
    <mergeCell ref="AD42:AE42"/>
    <mergeCell ref="D43:E43"/>
    <mergeCell ref="F43:G43"/>
    <mergeCell ref="H43:I43"/>
    <mergeCell ref="J43:K43"/>
    <mergeCell ref="L43:M43"/>
    <mergeCell ref="N43:O43"/>
    <mergeCell ref="P43:Q43"/>
    <mergeCell ref="R43:S43"/>
    <mergeCell ref="P42:Q42"/>
    <mergeCell ref="R42:S42"/>
    <mergeCell ref="T42:U42"/>
    <mergeCell ref="V42:W42"/>
    <mergeCell ref="X42:Y42"/>
    <mergeCell ref="Z42:AA42"/>
    <mergeCell ref="D42:E42"/>
    <mergeCell ref="F42:G42"/>
    <mergeCell ref="H42:I42"/>
    <mergeCell ref="J42:K42"/>
    <mergeCell ref="L42:M42"/>
    <mergeCell ref="N42:O42"/>
    <mergeCell ref="H44:I44"/>
    <mergeCell ref="J44:K44"/>
    <mergeCell ref="L44:M44"/>
    <mergeCell ref="N44:O44"/>
    <mergeCell ref="T43:U43"/>
    <mergeCell ref="V43:W43"/>
    <mergeCell ref="X43:Y43"/>
    <mergeCell ref="Z43:AA43"/>
    <mergeCell ref="AB43:AC43"/>
    <mergeCell ref="T45:U45"/>
    <mergeCell ref="V45:W45"/>
    <mergeCell ref="X45:Y45"/>
    <mergeCell ref="Z45:AA45"/>
    <mergeCell ref="AB45:AC45"/>
    <mergeCell ref="AD45:AE45"/>
    <mergeCell ref="AB44:AC44"/>
    <mergeCell ref="AD44:AE44"/>
    <mergeCell ref="D45:E45"/>
    <mergeCell ref="F45:G45"/>
    <mergeCell ref="H45:I45"/>
    <mergeCell ref="J45:K45"/>
    <mergeCell ref="L45:M45"/>
    <mergeCell ref="N45:O45"/>
    <mergeCell ref="P45:Q45"/>
    <mergeCell ref="R45:S45"/>
    <mergeCell ref="P44:Q44"/>
    <mergeCell ref="R44:S44"/>
    <mergeCell ref="T44:U44"/>
    <mergeCell ref="V44:W44"/>
    <mergeCell ref="X44:Y44"/>
    <mergeCell ref="Z44:AA44"/>
    <mergeCell ref="D44:E44"/>
    <mergeCell ref="F44:G44"/>
    <mergeCell ref="AB46:AC46"/>
    <mergeCell ref="AD46:AE46"/>
    <mergeCell ref="P46:Q46"/>
    <mergeCell ref="R46:S46"/>
    <mergeCell ref="T46:U46"/>
    <mergeCell ref="V46:W46"/>
    <mergeCell ref="X46:Y46"/>
    <mergeCell ref="Z46:AA46"/>
    <mergeCell ref="D46:E46"/>
    <mergeCell ref="F46:G46"/>
    <mergeCell ref="H46:I46"/>
    <mergeCell ref="J46:K46"/>
    <mergeCell ref="L46:M46"/>
    <mergeCell ref="N46:O46"/>
    <mergeCell ref="BS45:BT45"/>
    <mergeCell ref="BS46:BT46"/>
    <mergeCell ref="BS37:BT37"/>
    <mergeCell ref="BS38:BT38"/>
    <mergeCell ref="BS39:BT39"/>
    <mergeCell ref="BS40:BT40"/>
    <mergeCell ref="BS41:BT41"/>
    <mergeCell ref="BS42:BT42"/>
    <mergeCell ref="BD37:BE37"/>
    <mergeCell ref="BF37:BG37"/>
    <mergeCell ref="BH37:BI37"/>
    <mergeCell ref="BF39:BG39"/>
    <mergeCell ref="BH39:BI39"/>
    <mergeCell ref="BD42:BE42"/>
    <mergeCell ref="BF42:BG42"/>
    <mergeCell ref="BH42:BI42"/>
    <mergeCell ref="BF43:BG43"/>
    <mergeCell ref="BH43:BI43"/>
    <mergeCell ref="BD46:BE46"/>
    <mergeCell ref="BF46:BG46"/>
    <mergeCell ref="BH46:BI46"/>
    <mergeCell ref="BB37:BC37"/>
    <mergeCell ref="BS43:BT43"/>
    <mergeCell ref="BS44:BT44"/>
    <mergeCell ref="AZ37:BA37"/>
    <mergeCell ref="BD38:BE38"/>
    <mergeCell ref="BF38:BG38"/>
    <mergeCell ref="BH38:BI38"/>
    <mergeCell ref="AV38:AW38"/>
    <mergeCell ref="AX38:AY38"/>
    <mergeCell ref="AZ38:BA38"/>
    <mergeCell ref="BB38:BC38"/>
    <mergeCell ref="AZ39:BA39"/>
    <mergeCell ref="BB39:BC39"/>
    <mergeCell ref="BD39:BE39"/>
    <mergeCell ref="BB41:BC41"/>
    <mergeCell ref="BD41:BE41"/>
    <mergeCell ref="BF41:BG41"/>
    <mergeCell ref="BH41:BI41"/>
    <mergeCell ref="BH40:BI40"/>
    <mergeCell ref="BB40:BC40"/>
    <mergeCell ref="BD40:BE40"/>
    <mergeCell ref="BF40:BG40"/>
    <mergeCell ref="AV42:AW42"/>
    <mergeCell ref="AX42:AY42"/>
    <mergeCell ref="AF38:AG38"/>
    <mergeCell ref="AH38:AI38"/>
    <mergeCell ref="AJ38:AK38"/>
    <mergeCell ref="AL38:AM38"/>
    <mergeCell ref="AN38:AO38"/>
    <mergeCell ref="AP38:AQ38"/>
    <mergeCell ref="AP37:AQ37"/>
    <mergeCell ref="AR37:AS37"/>
    <mergeCell ref="AT37:AU37"/>
    <mergeCell ref="AF37:AG37"/>
    <mergeCell ref="AH37:AI37"/>
    <mergeCell ref="AJ37:AK37"/>
    <mergeCell ref="AL37:AM37"/>
    <mergeCell ref="AN37:AO37"/>
    <mergeCell ref="AR38:AS38"/>
    <mergeCell ref="AT38:AU38"/>
    <mergeCell ref="AL40:AM40"/>
    <mergeCell ref="AN40:AO40"/>
    <mergeCell ref="AP40:AQ40"/>
    <mergeCell ref="AR40:AS40"/>
    <mergeCell ref="AT40:AU40"/>
    <mergeCell ref="AT39:AU39"/>
    <mergeCell ref="AV37:AW37"/>
    <mergeCell ref="AX37:AY37"/>
    <mergeCell ref="AV39:AW39"/>
    <mergeCell ref="AX39:AY39"/>
    <mergeCell ref="AF39:AG39"/>
    <mergeCell ref="AH39:AI39"/>
    <mergeCell ref="AJ39:AK39"/>
    <mergeCell ref="AL39:AM39"/>
    <mergeCell ref="AN39:AO39"/>
    <mergeCell ref="AP39:AQ39"/>
    <mergeCell ref="AR39:AS39"/>
    <mergeCell ref="AX41:AY41"/>
    <mergeCell ref="AZ41:BA41"/>
    <mergeCell ref="AF41:AG41"/>
    <mergeCell ref="AH41:AI41"/>
    <mergeCell ref="AJ41:AK41"/>
    <mergeCell ref="AL41:AM41"/>
    <mergeCell ref="AN41:AO41"/>
    <mergeCell ref="AP41:AQ41"/>
    <mergeCell ref="AR41:AS41"/>
    <mergeCell ref="AT41:AU41"/>
    <mergeCell ref="AV41:AW41"/>
    <mergeCell ref="AV40:AW40"/>
    <mergeCell ref="AX40:AY40"/>
    <mergeCell ref="AZ40:BA40"/>
    <mergeCell ref="AF40:AG40"/>
    <mergeCell ref="AH40:AI40"/>
    <mergeCell ref="AJ40:AK40"/>
    <mergeCell ref="AZ42:BA42"/>
    <mergeCell ref="BB42:BC42"/>
    <mergeCell ref="AF42:AG42"/>
    <mergeCell ref="AH42:AI42"/>
    <mergeCell ref="AJ42:AK42"/>
    <mergeCell ref="AL42:AM42"/>
    <mergeCell ref="AN42:AO42"/>
    <mergeCell ref="AP42:AQ42"/>
    <mergeCell ref="AR42:AS42"/>
    <mergeCell ref="AT42:AU42"/>
    <mergeCell ref="AF44:AG44"/>
    <mergeCell ref="AH44:AI44"/>
    <mergeCell ref="AJ44:AK44"/>
    <mergeCell ref="AL44:AM44"/>
    <mergeCell ref="AN44:AO44"/>
    <mergeCell ref="AP44:AQ44"/>
    <mergeCell ref="AR44:AS44"/>
    <mergeCell ref="AT44:AU44"/>
    <mergeCell ref="AT43:AU43"/>
    <mergeCell ref="AF43:AG43"/>
    <mergeCell ref="AH43:AI43"/>
    <mergeCell ref="AJ43:AK43"/>
    <mergeCell ref="AL43:AM43"/>
    <mergeCell ref="AN43:AO43"/>
    <mergeCell ref="AP43:AQ43"/>
    <mergeCell ref="AR43:AS43"/>
    <mergeCell ref="BB46:BC46"/>
    <mergeCell ref="AV43:AW43"/>
    <mergeCell ref="AX43:AY43"/>
    <mergeCell ref="AZ43:BA43"/>
    <mergeCell ref="BB43:BC43"/>
    <mergeCell ref="BD43:BE43"/>
    <mergeCell ref="BD45:BE45"/>
    <mergeCell ref="BF45:BG45"/>
    <mergeCell ref="BH45:BI45"/>
    <mergeCell ref="BH44:BI44"/>
    <mergeCell ref="AV44:AW44"/>
    <mergeCell ref="AX44:AY44"/>
    <mergeCell ref="AZ44:BA44"/>
    <mergeCell ref="BB44:BC44"/>
    <mergeCell ref="BD44:BE44"/>
    <mergeCell ref="BF44:BG44"/>
    <mergeCell ref="BB45:BC45"/>
    <mergeCell ref="AF46:AG46"/>
    <mergeCell ref="AH46:AI46"/>
    <mergeCell ref="AJ46:AK46"/>
    <mergeCell ref="AL46:AM46"/>
    <mergeCell ref="AN46:AO46"/>
    <mergeCell ref="AP46:AQ46"/>
    <mergeCell ref="AX45:AY45"/>
    <mergeCell ref="AZ45:BA45"/>
    <mergeCell ref="AR46:AS46"/>
    <mergeCell ref="AT46:AU46"/>
    <mergeCell ref="AV46:AW46"/>
    <mergeCell ref="AX46:AY46"/>
    <mergeCell ref="AZ46:BA46"/>
    <mergeCell ref="AF45:AG45"/>
    <mergeCell ref="AH45:AI45"/>
    <mergeCell ref="AJ45:AK45"/>
    <mergeCell ref="AL45:AM45"/>
    <mergeCell ref="AN45:AO45"/>
    <mergeCell ref="AP45:AQ45"/>
    <mergeCell ref="AR45:AS45"/>
    <mergeCell ref="AT45:AU45"/>
    <mergeCell ref="AV45:AW45"/>
  </mergeCells>
  <phoneticPr fontId="0" type="noConversion"/>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366FF"/>
  </sheetPr>
  <dimension ref="A1:AO45"/>
  <sheetViews>
    <sheetView workbookViewId="0">
      <pane xSplit="1" ySplit="1" topLeftCell="B2" activePane="bottomRight" state="frozen"/>
      <selection pane="topRight" activeCell="B1" sqref="B1"/>
      <selection pane="bottomLeft" activeCell="A2" sqref="A2"/>
      <selection pane="bottomRight"/>
    </sheetView>
  </sheetViews>
  <sheetFormatPr defaultColWidth="9.140625" defaultRowHeight="12.75" x14ac:dyDescent="0.2"/>
  <cols>
    <col min="1" max="1" width="38.28515625" style="84" bestFit="1" customWidth="1"/>
    <col min="2" max="6" width="9" style="84" customWidth="1"/>
    <col min="7" max="31" width="9.140625" style="84"/>
    <col min="32" max="32" width="2.85546875" style="84" customWidth="1"/>
    <col min="33" max="33" width="38.28515625" style="84" bestFit="1" customWidth="1"/>
    <col min="34" max="34" width="4.42578125" style="84" customWidth="1"/>
    <col min="35" max="35" width="7.140625" style="84" customWidth="1"/>
    <col min="36" max="36" width="3.5703125" style="84" customWidth="1"/>
    <col min="37" max="39" width="7.140625" style="84" customWidth="1"/>
    <col min="40" max="16384" width="9.140625" style="84"/>
  </cols>
  <sheetData>
    <row r="1" spans="1:41" ht="13.5" thickBot="1" x14ac:dyDescent="0.25">
      <c r="A1" s="132" t="s">
        <v>7</v>
      </c>
      <c r="B1" s="131" t="s">
        <v>100</v>
      </c>
      <c r="C1" s="130" t="s">
        <v>101</v>
      </c>
      <c r="D1" s="130" t="s">
        <v>102</v>
      </c>
      <c r="E1" s="130" t="s">
        <v>103</v>
      </c>
      <c r="F1" s="130" t="s">
        <v>104</v>
      </c>
      <c r="G1" s="130" t="s">
        <v>105</v>
      </c>
      <c r="H1" s="130" t="s">
        <v>106</v>
      </c>
      <c r="I1" s="130" t="s">
        <v>107</v>
      </c>
      <c r="J1" s="130" t="s">
        <v>108</v>
      </c>
      <c r="K1" s="130" t="s">
        <v>109</v>
      </c>
      <c r="L1" s="130" t="s">
        <v>110</v>
      </c>
      <c r="M1" s="130" t="s">
        <v>111</v>
      </c>
      <c r="N1" s="130" t="s">
        <v>112</v>
      </c>
      <c r="O1" s="130" t="s">
        <v>113</v>
      </c>
      <c r="P1" s="130" t="s">
        <v>114</v>
      </c>
      <c r="Q1" s="130" t="s">
        <v>115</v>
      </c>
      <c r="R1" s="130" t="s">
        <v>116</v>
      </c>
      <c r="S1" s="130" t="s">
        <v>117</v>
      </c>
      <c r="T1" s="130" t="s">
        <v>118</v>
      </c>
      <c r="U1" s="130" t="s">
        <v>119</v>
      </c>
      <c r="V1" s="130" t="s">
        <v>120</v>
      </c>
      <c r="W1" s="130" t="s">
        <v>121</v>
      </c>
      <c r="X1" s="130" t="s">
        <v>122</v>
      </c>
      <c r="Y1" s="130" t="s">
        <v>123</v>
      </c>
      <c r="Z1" s="130" t="s">
        <v>124</v>
      </c>
      <c r="AA1" s="130" t="s">
        <v>125</v>
      </c>
      <c r="AB1" s="130" t="s">
        <v>126</v>
      </c>
      <c r="AC1" s="130" t="s">
        <v>127</v>
      </c>
      <c r="AD1" s="130" t="s">
        <v>128</v>
      </c>
      <c r="AE1" s="129" t="s">
        <v>129</v>
      </c>
      <c r="AG1" s="128" t="s">
        <v>7</v>
      </c>
      <c r="AH1" s="82" t="s">
        <v>2</v>
      </c>
      <c r="AI1" s="193" t="s">
        <v>8</v>
      </c>
      <c r="AJ1" s="193"/>
      <c r="AK1" s="193"/>
      <c r="AL1" s="82" t="s">
        <v>0</v>
      </c>
      <c r="AM1" s="82" t="s">
        <v>1</v>
      </c>
    </row>
    <row r="2" spans="1:41" ht="13.5" thickBot="1" x14ac:dyDescent="0.25">
      <c r="A2" s="122" t="s">
        <v>78</v>
      </c>
      <c r="B2" s="120">
        <v>59.9</v>
      </c>
      <c r="C2" s="120">
        <v>61.8</v>
      </c>
      <c r="D2" s="120">
        <v>72.400000000000006</v>
      </c>
      <c r="E2" s="120">
        <v>74.7</v>
      </c>
      <c r="F2" s="121">
        <v>67.099999999999994</v>
      </c>
      <c r="G2" s="121">
        <v>73.2</v>
      </c>
      <c r="H2" s="121">
        <v>68.599999999999994</v>
      </c>
      <c r="I2" s="121">
        <v>71.599999999999994</v>
      </c>
      <c r="J2" s="121">
        <v>81.599999999999994</v>
      </c>
      <c r="K2" s="120">
        <v>66.5</v>
      </c>
      <c r="L2" s="120">
        <v>66.7</v>
      </c>
      <c r="M2" s="120">
        <v>65.5</v>
      </c>
      <c r="N2" s="120">
        <v>71.400000000000006</v>
      </c>
      <c r="O2" s="120">
        <v>73.400000000000006</v>
      </c>
      <c r="P2" s="120">
        <v>72.7</v>
      </c>
      <c r="Q2" s="120">
        <v>71.5</v>
      </c>
      <c r="R2" s="120">
        <v>63.7</v>
      </c>
      <c r="S2" s="120">
        <v>66.900000000000006</v>
      </c>
      <c r="T2" s="120">
        <v>63.3</v>
      </c>
      <c r="U2" s="120">
        <v>67.599999999999994</v>
      </c>
      <c r="V2" s="120">
        <v>69.3</v>
      </c>
      <c r="W2" s="120">
        <v>66.599999999999994</v>
      </c>
      <c r="X2" s="120">
        <v>78.8</v>
      </c>
      <c r="Y2" s="120">
        <v>70.5</v>
      </c>
      <c r="Z2" s="120">
        <v>69.3</v>
      </c>
      <c r="AA2" s="120">
        <v>70</v>
      </c>
      <c r="AB2" s="120">
        <v>60</v>
      </c>
      <c r="AC2" s="120">
        <v>63.5</v>
      </c>
      <c r="AD2" s="120">
        <v>68.2</v>
      </c>
      <c r="AE2" s="119">
        <v>64.2</v>
      </c>
      <c r="AG2" s="127" t="str">
        <f>A2</f>
        <v>Diameter of egg without processes</v>
      </c>
      <c r="AH2" s="126">
        <f>COUNTA(B2:AE2)</f>
        <v>30</v>
      </c>
      <c r="AI2" s="125">
        <f>IF(SUM(B2:AE2)&gt;0,MIN(B2:AE2),"")</f>
        <v>59.9</v>
      </c>
      <c r="AJ2" s="123" t="str">
        <f t="shared" ref="AJ2:AJ9" si="0">IF(COUNT(AI2)&gt;0,"–","?")</f>
        <v>–</v>
      </c>
      <c r="AK2" s="124">
        <f>IF(SUM(B2:AE2)&gt;0,MAX(B2:AE2),"")</f>
        <v>81.599999999999994</v>
      </c>
      <c r="AL2" s="123">
        <f>IF(SUM(B2:AE2)&gt;0,AVERAGE(B2:AE2),"?")</f>
        <v>68.683333333333323</v>
      </c>
      <c r="AM2" s="123">
        <f>IF(COUNT(B2:AE2)&gt;1,STDEV(B2:AE2),"?")</f>
        <v>5.046616027927362</v>
      </c>
    </row>
    <row r="3" spans="1:41" ht="13.5" thickBot="1" x14ac:dyDescent="0.25">
      <c r="A3" s="122" t="s">
        <v>77</v>
      </c>
      <c r="B3" s="120">
        <v>74.400000000000006</v>
      </c>
      <c r="C3" s="120">
        <v>77.099999999999994</v>
      </c>
      <c r="D3" s="120">
        <v>86.1</v>
      </c>
      <c r="E3" s="120">
        <v>87.4</v>
      </c>
      <c r="F3" s="121">
        <v>79.599999999999994</v>
      </c>
      <c r="G3" s="121">
        <v>84.1</v>
      </c>
      <c r="H3" s="121">
        <v>78.900000000000006</v>
      </c>
      <c r="I3" s="121">
        <v>87.8</v>
      </c>
      <c r="J3" s="121">
        <v>96.2</v>
      </c>
      <c r="K3" s="120">
        <v>78.5</v>
      </c>
      <c r="L3" s="120">
        <v>77.099999999999994</v>
      </c>
      <c r="M3" s="120">
        <v>76.599999999999994</v>
      </c>
      <c r="N3" s="120">
        <v>80.8</v>
      </c>
      <c r="O3" s="120">
        <v>84</v>
      </c>
      <c r="P3" s="120">
        <v>82</v>
      </c>
      <c r="Q3" s="120">
        <v>82.4</v>
      </c>
      <c r="R3" s="120">
        <v>74.2</v>
      </c>
      <c r="S3" s="120">
        <v>79.3</v>
      </c>
      <c r="T3" s="120">
        <v>75</v>
      </c>
      <c r="U3" s="120">
        <v>82.1</v>
      </c>
      <c r="V3" s="120">
        <v>82.4</v>
      </c>
      <c r="W3" s="120">
        <v>81.5</v>
      </c>
      <c r="X3" s="120">
        <v>90.3</v>
      </c>
      <c r="Y3" s="120">
        <v>81.599999999999994</v>
      </c>
      <c r="Z3" s="120">
        <v>81</v>
      </c>
      <c r="AA3" s="120">
        <v>80.3</v>
      </c>
      <c r="AB3" s="120">
        <v>70.2</v>
      </c>
      <c r="AC3" s="120">
        <v>77.599999999999994</v>
      </c>
      <c r="AD3" s="120">
        <v>82</v>
      </c>
      <c r="AE3" s="119">
        <v>73.3</v>
      </c>
      <c r="AG3" s="18" t="str">
        <f>A3</f>
        <v>Diameter of egg with processes</v>
      </c>
      <c r="AH3" s="15">
        <f>COUNTA(B3:AE3)</f>
        <v>30</v>
      </c>
      <c r="AI3" s="61">
        <f>IF(SUM(B3:AE3)&gt;0,MIN(B3:AE3),"")</f>
        <v>70.2</v>
      </c>
      <c r="AJ3" s="13" t="str">
        <f t="shared" si="0"/>
        <v>–</v>
      </c>
      <c r="AK3" s="62">
        <f>IF(SUM(B3:AE3)&gt;0,MAX(B3:AE3),"")</f>
        <v>96.2</v>
      </c>
      <c r="AL3" s="13">
        <f>IF(SUM(B3:AE3)&gt;0,AVERAGE(B3:AE3),"?")</f>
        <v>80.793333333333337</v>
      </c>
      <c r="AM3" s="13">
        <f>IF(COUNT(B3:AE3)&gt;1,STDEV(B3:AE3),"?")</f>
        <v>5.3656592186398422</v>
      </c>
    </row>
    <row r="4" spans="1:41" x14ac:dyDescent="0.2">
      <c r="A4" s="116" t="s">
        <v>76</v>
      </c>
      <c r="B4" s="102">
        <v>6.8</v>
      </c>
      <c r="C4" s="102">
        <v>6.5</v>
      </c>
      <c r="D4" s="102">
        <v>7.5</v>
      </c>
      <c r="E4" s="102">
        <v>7.2</v>
      </c>
      <c r="F4" s="103">
        <v>5.9</v>
      </c>
      <c r="G4" s="103">
        <v>5.7</v>
      </c>
      <c r="H4" s="103">
        <v>5.2</v>
      </c>
      <c r="I4" s="103">
        <v>5.2</v>
      </c>
      <c r="J4" s="103">
        <v>6.8</v>
      </c>
      <c r="K4" s="102">
        <v>5.8</v>
      </c>
      <c r="L4" s="102">
        <v>4.5</v>
      </c>
      <c r="M4" s="102">
        <v>4.5999999999999996</v>
      </c>
      <c r="N4" s="102">
        <v>4.2</v>
      </c>
      <c r="O4" s="102">
        <v>5.8</v>
      </c>
      <c r="P4" s="102">
        <v>4.2</v>
      </c>
      <c r="Q4" s="102">
        <v>5</v>
      </c>
      <c r="R4" s="102">
        <v>4.7</v>
      </c>
      <c r="S4" s="102">
        <v>5.6</v>
      </c>
      <c r="T4" s="102">
        <v>6.4</v>
      </c>
      <c r="U4" s="102">
        <v>6.1</v>
      </c>
      <c r="V4" s="102">
        <v>5.3</v>
      </c>
      <c r="W4" s="102">
        <v>6.9</v>
      </c>
      <c r="X4" s="102">
        <v>4.5</v>
      </c>
      <c r="Y4" s="102">
        <v>4.4000000000000004</v>
      </c>
      <c r="Z4" s="102">
        <v>5.5</v>
      </c>
      <c r="AA4" s="102">
        <v>5.5</v>
      </c>
      <c r="AB4" s="102">
        <v>4.7</v>
      </c>
      <c r="AC4" s="102">
        <v>6.2</v>
      </c>
      <c r="AD4" s="102">
        <v>6.2</v>
      </c>
      <c r="AE4" s="115">
        <v>3.9</v>
      </c>
      <c r="AG4" s="18" t="str">
        <f>A4</f>
        <v>Process height</v>
      </c>
      <c r="AH4" s="15">
        <f>COUNTA(B4:AE6)</f>
        <v>90</v>
      </c>
      <c r="AI4" s="61">
        <f>IF(SUM(B4:AE6)&gt;0,MIN(B4:AE6),"")</f>
        <v>3.9</v>
      </c>
      <c r="AJ4" s="13" t="str">
        <f t="shared" si="0"/>
        <v>–</v>
      </c>
      <c r="AK4" s="62">
        <f>IF(SUM(B4:AE6)&gt;0,MAX(B4:AE6),"")</f>
        <v>8.1999999999999993</v>
      </c>
      <c r="AL4" s="13">
        <f>IF(SUM(B4:AE6)&gt;0,AVERAGE(B4:AE6),"?")</f>
        <v>5.5311111111111098</v>
      </c>
      <c r="AM4" s="13">
        <f>IF(COUNT(B4:AE6)&gt;1,STDEV(B4:AE6),"?")</f>
        <v>1.0133540309339104</v>
      </c>
    </row>
    <row r="5" spans="1:41" x14ac:dyDescent="0.2">
      <c r="A5" s="100"/>
      <c r="B5" s="98">
        <v>7</v>
      </c>
      <c r="C5" s="98">
        <v>6.8</v>
      </c>
      <c r="D5" s="98">
        <v>7.5</v>
      </c>
      <c r="E5" s="98">
        <v>6.3</v>
      </c>
      <c r="F5" s="99">
        <v>5.4</v>
      </c>
      <c r="G5" s="99">
        <v>5.3</v>
      </c>
      <c r="H5" s="99">
        <v>5.2</v>
      </c>
      <c r="I5" s="99">
        <v>6.5</v>
      </c>
      <c r="J5" s="99">
        <v>6.2</v>
      </c>
      <c r="K5" s="98">
        <v>5</v>
      </c>
      <c r="L5" s="98">
        <v>3.9</v>
      </c>
      <c r="M5" s="98">
        <v>4.3</v>
      </c>
      <c r="N5" s="98">
        <v>3.9</v>
      </c>
      <c r="O5" s="98">
        <v>5.5</v>
      </c>
      <c r="P5" s="98">
        <v>5.4</v>
      </c>
      <c r="Q5" s="98">
        <v>4.8</v>
      </c>
      <c r="R5" s="98">
        <v>5.5</v>
      </c>
      <c r="S5" s="98">
        <v>4.9000000000000004</v>
      </c>
      <c r="T5" s="98">
        <v>6.1</v>
      </c>
      <c r="U5" s="98">
        <v>6.4</v>
      </c>
      <c r="V5" s="98">
        <v>5</v>
      </c>
      <c r="W5" s="98">
        <v>6.9</v>
      </c>
      <c r="X5" s="98">
        <v>4.3</v>
      </c>
      <c r="Y5" s="98">
        <v>4.3</v>
      </c>
      <c r="Z5" s="98">
        <v>5.6</v>
      </c>
      <c r="AA5" s="98">
        <v>4.2</v>
      </c>
      <c r="AB5" s="98">
        <v>4.7</v>
      </c>
      <c r="AC5" s="98">
        <v>6</v>
      </c>
      <c r="AD5" s="98">
        <v>6.3</v>
      </c>
      <c r="AE5" s="118">
        <v>4</v>
      </c>
      <c r="AG5" s="18" t="str">
        <f>A7</f>
        <v>Process base width</v>
      </c>
      <c r="AH5" s="15">
        <f>COUNTA(B7:AE9)</f>
        <v>90</v>
      </c>
      <c r="AI5" s="61">
        <f>IF(SUM(B7:AE9)&gt;0,MIN(B7:AE9),"")</f>
        <v>3.3</v>
      </c>
      <c r="AJ5" s="13" t="str">
        <f t="shared" si="0"/>
        <v>–</v>
      </c>
      <c r="AK5" s="62">
        <f>IF(SUM(B7:AE9)&gt;0,MAX(B7:AE9),"")</f>
        <v>7.5</v>
      </c>
      <c r="AL5" s="13">
        <f>IF(SUM(B7:AE9)&gt;0,AVERAGE(B7:AE9),"?")</f>
        <v>5.333333333333333</v>
      </c>
      <c r="AM5" s="13">
        <f>IF(COUNT(B7:AE9)&gt;1,STDEV(B7:AE9),"?")</f>
        <v>0.81350952840700319</v>
      </c>
      <c r="AO5" s="85"/>
    </row>
    <row r="6" spans="1:41" ht="13.5" thickBot="1" x14ac:dyDescent="0.25">
      <c r="A6" s="96"/>
      <c r="B6" s="94">
        <v>6.5</v>
      </c>
      <c r="C6" s="94">
        <v>6.9</v>
      </c>
      <c r="D6" s="94">
        <v>8.1999999999999993</v>
      </c>
      <c r="E6" s="94">
        <v>6.5</v>
      </c>
      <c r="F6" s="95">
        <v>6.2</v>
      </c>
      <c r="G6" s="95">
        <v>5.6</v>
      </c>
      <c r="H6" s="95">
        <v>4.5999999999999996</v>
      </c>
      <c r="I6" s="95">
        <v>6.5</v>
      </c>
      <c r="J6" s="95">
        <v>7.2</v>
      </c>
      <c r="K6" s="94">
        <v>4.9000000000000004</v>
      </c>
      <c r="L6" s="94">
        <v>4.0999999999999996</v>
      </c>
      <c r="M6" s="94">
        <v>4.5</v>
      </c>
      <c r="N6" s="94">
        <v>4.7</v>
      </c>
      <c r="O6" s="94">
        <v>6.5</v>
      </c>
      <c r="P6" s="94">
        <v>5</v>
      </c>
      <c r="Q6" s="94">
        <v>5</v>
      </c>
      <c r="R6" s="94">
        <v>5.4</v>
      </c>
      <c r="S6" s="94">
        <v>5.3</v>
      </c>
      <c r="T6" s="94">
        <v>5.9</v>
      </c>
      <c r="U6" s="94">
        <v>6.4</v>
      </c>
      <c r="V6" s="94">
        <v>5.7</v>
      </c>
      <c r="W6" s="94">
        <v>6.7</v>
      </c>
      <c r="X6" s="94">
        <v>4.2</v>
      </c>
      <c r="Y6" s="94">
        <v>4.5</v>
      </c>
      <c r="Z6" s="94">
        <v>5.6</v>
      </c>
      <c r="AA6" s="94">
        <v>4.8</v>
      </c>
      <c r="AB6" s="94">
        <v>3.9</v>
      </c>
      <c r="AC6" s="94">
        <v>5.6</v>
      </c>
      <c r="AD6" s="94">
        <v>6.9</v>
      </c>
      <c r="AE6" s="117">
        <v>4</v>
      </c>
      <c r="AG6" s="18" t="str">
        <f>A10</f>
        <v>Process base/height ratio</v>
      </c>
      <c r="AH6" s="15">
        <f>COUNT(B10:AE12)</f>
        <v>90</v>
      </c>
      <c r="AI6" s="22">
        <f>IF(SUM(B10:AE12)&gt;0,MIN(B10:AE12),"")</f>
        <v>0.6</v>
      </c>
      <c r="AJ6" s="13" t="str">
        <f t="shared" si="0"/>
        <v>–</v>
      </c>
      <c r="AK6" s="23">
        <f>IF(SUM(B10:AE12)&gt;0,MAX(B10:AE12),"")</f>
        <v>1.6</v>
      </c>
      <c r="AL6" s="83">
        <f>IF(SUM(B10:AE12)&gt;0,AVERAGE(B10:AE12),"?")</f>
        <v>0.98786704972116957</v>
      </c>
      <c r="AM6" s="83">
        <f>IF(COUNT(B11:AE12)&gt;1,STDEV(B11:AE12),"?")</f>
        <v>0.20744290228124054</v>
      </c>
    </row>
    <row r="7" spans="1:41" x14ac:dyDescent="0.2">
      <c r="A7" s="116" t="s">
        <v>75</v>
      </c>
      <c r="B7" s="102">
        <v>4.5999999999999996</v>
      </c>
      <c r="C7" s="102">
        <v>5.2</v>
      </c>
      <c r="D7" s="102">
        <v>5.4</v>
      </c>
      <c r="E7" s="102">
        <v>5.9</v>
      </c>
      <c r="F7" s="103">
        <v>5.4</v>
      </c>
      <c r="G7" s="103">
        <v>5.5</v>
      </c>
      <c r="H7" s="103">
        <v>4.5</v>
      </c>
      <c r="I7" s="103">
        <v>6.7</v>
      </c>
      <c r="J7" s="103">
        <v>7.4</v>
      </c>
      <c r="K7" s="102">
        <v>5.2</v>
      </c>
      <c r="L7" s="102">
        <v>4.3</v>
      </c>
      <c r="M7" s="102">
        <v>4.5</v>
      </c>
      <c r="N7" s="102">
        <v>4.5999999999999996</v>
      </c>
      <c r="O7" s="102">
        <v>5.6</v>
      </c>
      <c r="P7" s="102">
        <v>4.8</v>
      </c>
      <c r="Q7" s="102">
        <v>6.1</v>
      </c>
      <c r="R7" s="102">
        <v>4</v>
      </c>
      <c r="S7" s="102">
        <v>6.9</v>
      </c>
      <c r="T7" s="102">
        <v>5.2</v>
      </c>
      <c r="U7" s="102">
        <v>5.6</v>
      </c>
      <c r="V7" s="102">
        <v>6</v>
      </c>
      <c r="W7" s="102">
        <v>6</v>
      </c>
      <c r="X7" s="102">
        <v>5.4</v>
      </c>
      <c r="Y7" s="102">
        <v>3.8</v>
      </c>
      <c r="Z7" s="102">
        <v>7</v>
      </c>
      <c r="AA7" s="102">
        <v>5.3</v>
      </c>
      <c r="AB7" s="102">
        <v>4.5999999999999996</v>
      </c>
      <c r="AC7" s="102">
        <v>5.2</v>
      </c>
      <c r="AD7" s="102">
        <v>5.0999999999999996</v>
      </c>
      <c r="AE7" s="115">
        <v>4.7</v>
      </c>
      <c r="AG7" s="18" t="str">
        <f>A13</f>
        <v>Terminal disc width</v>
      </c>
      <c r="AH7" s="15">
        <f>COUNTA(B13:AE15)</f>
        <v>90</v>
      </c>
      <c r="AI7" s="61">
        <f>IF(SUM(B13:AE15)&gt;0,MIN(B13:AE15),"")</f>
        <v>3.4</v>
      </c>
      <c r="AJ7" s="13" t="str">
        <f t="shared" si="0"/>
        <v>–</v>
      </c>
      <c r="AK7" s="62">
        <f>IF(SUM(B13:AE15)&gt;0,MAX(B13:AE15),"")</f>
        <v>7.5</v>
      </c>
      <c r="AL7" s="13">
        <f>IF(SUM(B13:AE15)&gt;0,AVERAGE(B13:AE15),"?")</f>
        <v>4.8111111111111109</v>
      </c>
      <c r="AM7" s="13">
        <f>IF(COUNT(B13:AE15)&gt;1,STDEV(B13:AE15),"?")</f>
        <v>0.75705586519174728</v>
      </c>
    </row>
    <row r="8" spans="1:41" x14ac:dyDescent="0.2">
      <c r="A8" s="100"/>
      <c r="B8" s="98">
        <v>4.3</v>
      </c>
      <c r="C8" s="98">
        <v>5.2</v>
      </c>
      <c r="D8" s="98">
        <v>5.2</v>
      </c>
      <c r="E8" s="98">
        <v>6.2</v>
      </c>
      <c r="F8" s="99">
        <v>5.5</v>
      </c>
      <c r="G8" s="99">
        <v>5.5</v>
      </c>
      <c r="H8" s="99">
        <v>5.4</v>
      </c>
      <c r="I8" s="99">
        <v>5.5</v>
      </c>
      <c r="J8" s="99">
        <v>6</v>
      </c>
      <c r="K8" s="98">
        <v>4.8</v>
      </c>
      <c r="L8" s="98">
        <v>4.7</v>
      </c>
      <c r="M8" s="98">
        <v>5.4</v>
      </c>
      <c r="N8" s="98">
        <v>5.3</v>
      </c>
      <c r="O8" s="98">
        <v>5.4</v>
      </c>
      <c r="P8" s="98">
        <v>4.7</v>
      </c>
      <c r="Q8" s="98">
        <v>4.8</v>
      </c>
      <c r="R8" s="98">
        <v>3.3</v>
      </c>
      <c r="S8" s="98">
        <v>4.9000000000000004</v>
      </c>
      <c r="T8" s="98">
        <v>5.8</v>
      </c>
      <c r="U8" s="98">
        <v>6.3</v>
      </c>
      <c r="V8" s="98">
        <v>5.6</v>
      </c>
      <c r="W8" s="98">
        <v>6</v>
      </c>
      <c r="X8" s="98">
        <v>5.5</v>
      </c>
      <c r="Y8" s="98">
        <v>4.4000000000000004</v>
      </c>
      <c r="Z8" s="98">
        <v>6.3</v>
      </c>
      <c r="AA8" s="98">
        <v>6.7</v>
      </c>
      <c r="AB8" s="98">
        <v>4.4000000000000004</v>
      </c>
      <c r="AC8" s="98">
        <v>4.4000000000000004</v>
      </c>
      <c r="AD8" s="98">
        <v>4.8</v>
      </c>
      <c r="AE8" s="97">
        <v>6.4</v>
      </c>
      <c r="AF8" s="92"/>
      <c r="AG8" s="18" t="str">
        <f>A16</f>
        <v>Distance between processes</v>
      </c>
      <c r="AH8" s="15">
        <f>COUNTA(B16:AE18)</f>
        <v>90</v>
      </c>
      <c r="AI8" s="61">
        <f>IF(SUM(B16:AE18)&gt;0,MIN(B16:AE18),"")</f>
        <v>1.5</v>
      </c>
      <c r="AJ8" s="13" t="str">
        <f t="shared" si="0"/>
        <v>–</v>
      </c>
      <c r="AK8" s="62">
        <f>IF(SUM(B16:AE18)&gt;0,MAX(B16:AE18),"")</f>
        <v>5.5</v>
      </c>
      <c r="AL8" s="13">
        <f>IF(SUM(B16:AE18)&gt;0,AVERAGE(B16:AE18),"?")</f>
        <v>3.4100000000000015</v>
      </c>
      <c r="AM8" s="13">
        <f>IF(COUNT(B16:AE18)&gt;1,STDEV(B16:AE18),"?")</f>
        <v>0.81503429306771824</v>
      </c>
    </row>
    <row r="9" spans="1:41" ht="13.5" thickBot="1" x14ac:dyDescent="0.25">
      <c r="A9" s="96"/>
      <c r="B9" s="94">
        <v>4.8</v>
      </c>
      <c r="C9" s="94">
        <v>5.7</v>
      </c>
      <c r="D9" s="94">
        <v>5.4</v>
      </c>
      <c r="E9" s="94">
        <v>5.9</v>
      </c>
      <c r="F9" s="95">
        <v>5.6</v>
      </c>
      <c r="G9" s="95">
        <v>5.6</v>
      </c>
      <c r="H9" s="95">
        <v>5.6</v>
      </c>
      <c r="I9" s="95">
        <v>5.5</v>
      </c>
      <c r="J9" s="95">
        <v>7.5</v>
      </c>
      <c r="K9" s="94">
        <v>4.8</v>
      </c>
      <c r="L9" s="94">
        <v>4.5</v>
      </c>
      <c r="M9" s="94">
        <v>5.6</v>
      </c>
      <c r="N9" s="94">
        <v>5.0999999999999996</v>
      </c>
      <c r="O9" s="94">
        <v>5.8</v>
      </c>
      <c r="P9" s="94">
        <v>4.7</v>
      </c>
      <c r="Q9" s="94">
        <v>5.8</v>
      </c>
      <c r="R9" s="94">
        <v>4</v>
      </c>
      <c r="S9" s="94">
        <v>5.9</v>
      </c>
      <c r="T9" s="94">
        <v>5.4</v>
      </c>
      <c r="U9" s="94">
        <v>6.5</v>
      </c>
      <c r="V9" s="94">
        <v>5.5</v>
      </c>
      <c r="W9" s="94">
        <v>6.8</v>
      </c>
      <c r="X9" s="94">
        <v>5.3</v>
      </c>
      <c r="Y9" s="94">
        <v>4.2</v>
      </c>
      <c r="Z9" s="94">
        <v>6.5</v>
      </c>
      <c r="AA9" s="94">
        <v>5</v>
      </c>
      <c r="AB9" s="94">
        <v>4.8</v>
      </c>
      <c r="AC9" s="94">
        <v>4.9000000000000004</v>
      </c>
      <c r="AD9" s="94">
        <v>4.3</v>
      </c>
      <c r="AE9" s="93">
        <v>3.8</v>
      </c>
      <c r="AF9" s="92"/>
      <c r="AG9" s="114" t="str">
        <f>A19</f>
        <v>Number of processes on the egg circumference</v>
      </c>
      <c r="AH9" s="113">
        <f>COUNTA(B19:AE19)</f>
        <v>30</v>
      </c>
      <c r="AI9" s="112">
        <f>IF(SUM(B19:AE19)&gt;0,MIN(B19:AE19),"")</f>
        <v>23</v>
      </c>
      <c r="AJ9" s="69" t="str">
        <f t="shared" si="0"/>
        <v>–</v>
      </c>
      <c r="AK9" s="111">
        <f>IF(SUM(B19:AE19)&gt;0,MAX(B19:AE19),"")</f>
        <v>31</v>
      </c>
      <c r="AL9" s="69">
        <f>IF(SUM(B19:AE19)&gt;0,AVERAGE(B19:AE19),"?")</f>
        <v>25.466666666666665</v>
      </c>
      <c r="AM9" s="69">
        <f>IF(COUNT(B19:AE19)&gt;1,STDEV(B19:AE19),"?")</f>
        <v>2.046583921349534</v>
      </c>
    </row>
    <row r="10" spans="1:41" x14ac:dyDescent="0.2">
      <c r="A10" s="104" t="s">
        <v>74</v>
      </c>
      <c r="B10" s="110">
        <f t="shared" ref="B10:O10" si="1">IF(AND((B7&gt;0),(B4&gt;0)),(B7/B4),"")</f>
        <v>0.67647058823529405</v>
      </c>
      <c r="C10" s="109">
        <f t="shared" si="1"/>
        <v>0.8</v>
      </c>
      <c r="D10" s="109">
        <f t="shared" si="1"/>
        <v>0.72000000000000008</v>
      </c>
      <c r="E10" s="109">
        <f t="shared" si="1"/>
        <v>0.81944444444444442</v>
      </c>
      <c r="F10" s="109">
        <f t="shared" si="1"/>
        <v>0.9152542372881356</v>
      </c>
      <c r="G10" s="109">
        <f t="shared" si="1"/>
        <v>0.96491228070175439</v>
      </c>
      <c r="H10" s="109">
        <f t="shared" si="1"/>
        <v>0.86538461538461531</v>
      </c>
      <c r="I10" s="109">
        <f t="shared" si="1"/>
        <v>1.2884615384615385</v>
      </c>
      <c r="J10" s="109">
        <f t="shared" si="1"/>
        <v>1.0882352941176472</v>
      </c>
      <c r="K10" s="109">
        <f t="shared" si="1"/>
        <v>0.89655172413793105</v>
      </c>
      <c r="L10" s="109">
        <f t="shared" si="1"/>
        <v>0.95555555555555549</v>
      </c>
      <c r="M10" s="109">
        <f t="shared" si="1"/>
        <v>0.97826086956521752</v>
      </c>
      <c r="N10" s="109">
        <f t="shared" si="1"/>
        <v>1.0952380952380951</v>
      </c>
      <c r="O10" s="109">
        <f t="shared" si="1"/>
        <v>0.96551724137931028</v>
      </c>
      <c r="P10" s="109">
        <f t="shared" ref="P10:AE10" si="2">IF(AND((P7&gt;0),(P4&gt;0)),(P7/P4),"")</f>
        <v>1.1428571428571428</v>
      </c>
      <c r="Q10" s="109">
        <f t="shared" si="2"/>
        <v>1.22</v>
      </c>
      <c r="R10" s="109">
        <f t="shared" si="2"/>
        <v>0.85106382978723405</v>
      </c>
      <c r="S10" s="109">
        <f t="shared" si="2"/>
        <v>1.2321428571428572</v>
      </c>
      <c r="T10" s="109">
        <f t="shared" si="2"/>
        <v>0.8125</v>
      </c>
      <c r="U10" s="109">
        <f t="shared" si="2"/>
        <v>0.91803278688524592</v>
      </c>
      <c r="V10" s="109">
        <f t="shared" si="2"/>
        <v>1.1320754716981132</v>
      </c>
      <c r="W10" s="109">
        <f t="shared" si="2"/>
        <v>0.86956521739130432</v>
      </c>
      <c r="X10" s="109">
        <f t="shared" si="2"/>
        <v>1.2000000000000002</v>
      </c>
      <c r="Y10" s="109">
        <f t="shared" si="2"/>
        <v>0.86363636363636354</v>
      </c>
      <c r="Z10" s="109">
        <f t="shared" si="2"/>
        <v>1.2727272727272727</v>
      </c>
      <c r="AA10" s="109">
        <f t="shared" si="2"/>
        <v>0.96363636363636362</v>
      </c>
      <c r="AB10" s="109">
        <f t="shared" si="2"/>
        <v>0.97872340425531901</v>
      </c>
      <c r="AC10" s="109">
        <f t="shared" si="2"/>
        <v>0.83870967741935487</v>
      </c>
      <c r="AD10" s="109">
        <f t="shared" si="2"/>
        <v>0.82258064516129026</v>
      </c>
      <c r="AE10" s="109">
        <f t="shared" si="2"/>
        <v>1.2051282051282053</v>
      </c>
      <c r="AF10" s="92"/>
    </row>
    <row r="11" spans="1:41" x14ac:dyDescent="0.2">
      <c r="A11" s="100"/>
      <c r="B11" s="108">
        <f t="shared" ref="B11:O11" si="3">IF(AND((B8&gt;0),(B5&gt;0)),(B8/B5),"")</f>
        <v>0.61428571428571421</v>
      </c>
      <c r="C11" s="107">
        <f t="shared" si="3"/>
        <v>0.76470588235294124</v>
      </c>
      <c r="D11" s="107">
        <f t="shared" si="3"/>
        <v>0.69333333333333336</v>
      </c>
      <c r="E11" s="107">
        <f t="shared" si="3"/>
        <v>0.98412698412698418</v>
      </c>
      <c r="F11" s="107">
        <f t="shared" si="3"/>
        <v>1.0185185185185184</v>
      </c>
      <c r="G11" s="107">
        <f t="shared" si="3"/>
        <v>1.0377358490566038</v>
      </c>
      <c r="H11" s="107">
        <f t="shared" si="3"/>
        <v>1.0384615384615385</v>
      </c>
      <c r="I11" s="107">
        <f t="shared" si="3"/>
        <v>0.84615384615384615</v>
      </c>
      <c r="J11" s="107">
        <f t="shared" si="3"/>
        <v>0.96774193548387089</v>
      </c>
      <c r="K11" s="107">
        <f t="shared" si="3"/>
        <v>0.96</v>
      </c>
      <c r="L11" s="107">
        <f t="shared" si="3"/>
        <v>1.2051282051282053</v>
      </c>
      <c r="M11" s="107">
        <f t="shared" si="3"/>
        <v>1.2558139534883723</v>
      </c>
      <c r="N11" s="107">
        <f t="shared" si="3"/>
        <v>1.358974358974359</v>
      </c>
      <c r="O11" s="107">
        <f t="shared" si="3"/>
        <v>0.98181818181818192</v>
      </c>
      <c r="P11" s="107">
        <f t="shared" ref="P11:AE11" si="4">IF(AND((P8&gt;0),(P5&gt;0)),(P8/P5),"")</f>
        <v>0.87037037037037035</v>
      </c>
      <c r="Q11" s="107">
        <f t="shared" si="4"/>
        <v>1</v>
      </c>
      <c r="R11" s="107">
        <f t="shared" si="4"/>
        <v>0.6</v>
      </c>
      <c r="S11" s="107">
        <f t="shared" si="4"/>
        <v>1</v>
      </c>
      <c r="T11" s="107">
        <f t="shared" si="4"/>
        <v>0.9508196721311476</v>
      </c>
      <c r="U11" s="107">
        <f t="shared" si="4"/>
        <v>0.98437499999999989</v>
      </c>
      <c r="V11" s="107">
        <f t="shared" si="4"/>
        <v>1.1199999999999999</v>
      </c>
      <c r="W11" s="107">
        <f t="shared" si="4"/>
        <v>0.86956521739130432</v>
      </c>
      <c r="X11" s="107">
        <f t="shared" si="4"/>
        <v>1.2790697674418605</v>
      </c>
      <c r="Y11" s="107">
        <f t="shared" si="4"/>
        <v>1.0232558139534884</v>
      </c>
      <c r="Z11" s="107">
        <f t="shared" si="4"/>
        <v>1.125</v>
      </c>
      <c r="AA11" s="107">
        <f t="shared" si="4"/>
        <v>1.5952380952380951</v>
      </c>
      <c r="AB11" s="107">
        <f t="shared" si="4"/>
        <v>0.93617021276595747</v>
      </c>
      <c r="AC11" s="107">
        <f t="shared" si="4"/>
        <v>0.73333333333333339</v>
      </c>
      <c r="AD11" s="107">
        <f t="shared" si="4"/>
        <v>0.76190476190476186</v>
      </c>
      <c r="AE11" s="107">
        <f t="shared" si="4"/>
        <v>1.6</v>
      </c>
      <c r="AF11" s="92"/>
    </row>
    <row r="12" spans="1:41" ht="13.5" thickBot="1" x14ac:dyDescent="0.25">
      <c r="A12" s="96"/>
      <c r="B12" s="106">
        <f t="shared" ref="B12:O12" si="5">IF(AND((B9&gt;0),(B6&gt;0)),(B9/B6),"")</f>
        <v>0.73846153846153839</v>
      </c>
      <c r="C12" s="105">
        <f t="shared" si="5"/>
        <v>0.82608695652173914</v>
      </c>
      <c r="D12" s="105">
        <f t="shared" si="5"/>
        <v>0.6585365853658538</v>
      </c>
      <c r="E12" s="105">
        <f t="shared" si="5"/>
        <v>0.9076923076923078</v>
      </c>
      <c r="F12" s="105">
        <f t="shared" si="5"/>
        <v>0.90322580645161277</v>
      </c>
      <c r="G12" s="105">
        <f t="shared" si="5"/>
        <v>1</v>
      </c>
      <c r="H12" s="105">
        <f t="shared" si="5"/>
        <v>1.2173913043478262</v>
      </c>
      <c r="I12" s="105">
        <f t="shared" si="5"/>
        <v>0.84615384615384615</v>
      </c>
      <c r="J12" s="105">
        <f t="shared" si="5"/>
        <v>1.0416666666666667</v>
      </c>
      <c r="K12" s="105">
        <f t="shared" si="5"/>
        <v>0.97959183673469374</v>
      </c>
      <c r="L12" s="105">
        <f t="shared" si="5"/>
        <v>1.0975609756097562</v>
      </c>
      <c r="M12" s="105">
        <f t="shared" si="5"/>
        <v>1.2444444444444445</v>
      </c>
      <c r="N12" s="105">
        <f t="shared" si="5"/>
        <v>1.0851063829787233</v>
      </c>
      <c r="O12" s="105">
        <f t="shared" si="5"/>
        <v>0.89230769230769225</v>
      </c>
      <c r="P12" s="105">
        <f t="shared" ref="P12:AE12" si="6">IF(AND((P9&gt;0),(P6&gt;0)),(P9/P6),"")</f>
        <v>0.94000000000000006</v>
      </c>
      <c r="Q12" s="105">
        <f t="shared" si="6"/>
        <v>1.1599999999999999</v>
      </c>
      <c r="R12" s="105">
        <f t="shared" si="6"/>
        <v>0.7407407407407407</v>
      </c>
      <c r="S12" s="105">
        <f t="shared" si="6"/>
        <v>1.1132075471698115</v>
      </c>
      <c r="T12" s="105">
        <f t="shared" si="6"/>
        <v>0.9152542372881356</v>
      </c>
      <c r="U12" s="105">
        <f t="shared" si="6"/>
        <v>1.015625</v>
      </c>
      <c r="V12" s="105">
        <f t="shared" si="6"/>
        <v>0.96491228070175439</v>
      </c>
      <c r="W12" s="105">
        <f t="shared" si="6"/>
        <v>1.0149253731343284</v>
      </c>
      <c r="X12" s="105">
        <f t="shared" si="6"/>
        <v>1.2619047619047619</v>
      </c>
      <c r="Y12" s="105">
        <f t="shared" si="6"/>
        <v>0.93333333333333335</v>
      </c>
      <c r="Z12" s="105">
        <f t="shared" si="6"/>
        <v>1.1607142857142858</v>
      </c>
      <c r="AA12" s="105">
        <f t="shared" si="6"/>
        <v>1.0416666666666667</v>
      </c>
      <c r="AB12" s="105">
        <f t="shared" si="6"/>
        <v>1.2307692307692308</v>
      </c>
      <c r="AC12" s="105">
        <f t="shared" si="6"/>
        <v>0.87500000000000011</v>
      </c>
      <c r="AD12" s="105">
        <f t="shared" si="6"/>
        <v>0.62318840579710144</v>
      </c>
      <c r="AE12" s="105">
        <f t="shared" si="6"/>
        <v>0.95</v>
      </c>
      <c r="AF12" s="92"/>
    </row>
    <row r="13" spans="1:41" x14ac:dyDescent="0.2">
      <c r="A13" s="104" t="s">
        <v>73</v>
      </c>
      <c r="B13" s="102">
        <v>6.4</v>
      </c>
      <c r="C13" s="102">
        <v>6.1</v>
      </c>
      <c r="D13" s="102">
        <v>5.6</v>
      </c>
      <c r="E13" s="102">
        <v>5.9</v>
      </c>
      <c r="F13" s="103">
        <v>4.5999999999999996</v>
      </c>
      <c r="G13" s="103">
        <v>5</v>
      </c>
      <c r="H13" s="103">
        <v>4.7</v>
      </c>
      <c r="I13" s="103">
        <v>5.3</v>
      </c>
      <c r="J13" s="103">
        <v>5.4</v>
      </c>
      <c r="K13" s="102">
        <v>4.5</v>
      </c>
      <c r="L13" s="102">
        <v>4.0999999999999996</v>
      </c>
      <c r="M13" s="102">
        <v>5.4</v>
      </c>
      <c r="N13" s="102">
        <v>4.8</v>
      </c>
      <c r="O13" s="102">
        <v>4.5999999999999996</v>
      </c>
      <c r="P13" s="102">
        <v>3.9</v>
      </c>
      <c r="Q13" s="102">
        <v>3.7</v>
      </c>
      <c r="R13" s="102">
        <v>4.8</v>
      </c>
      <c r="S13" s="102">
        <v>4.4000000000000004</v>
      </c>
      <c r="T13" s="102">
        <v>4.4000000000000004</v>
      </c>
      <c r="U13" s="102">
        <v>5.5</v>
      </c>
      <c r="V13" s="102">
        <v>6</v>
      </c>
      <c r="W13" s="102">
        <v>5.5</v>
      </c>
      <c r="X13" s="102">
        <v>5.2</v>
      </c>
      <c r="Y13" s="102">
        <v>3.9</v>
      </c>
      <c r="Z13" s="102">
        <v>5.8</v>
      </c>
      <c r="AA13" s="102">
        <v>4.3</v>
      </c>
      <c r="AB13" s="102">
        <v>4.2</v>
      </c>
      <c r="AC13" s="102">
        <v>4.0999999999999996</v>
      </c>
      <c r="AD13" s="102">
        <v>4.8</v>
      </c>
      <c r="AE13" s="101">
        <v>3.7</v>
      </c>
      <c r="AF13" s="85"/>
    </row>
    <row r="14" spans="1:41" x14ac:dyDescent="0.2">
      <c r="A14" s="100"/>
      <c r="B14" s="98">
        <v>5.7</v>
      </c>
      <c r="C14" s="98">
        <v>5.2</v>
      </c>
      <c r="D14" s="98">
        <v>5.4</v>
      </c>
      <c r="E14" s="98">
        <v>5.4</v>
      </c>
      <c r="F14" s="99">
        <v>5</v>
      </c>
      <c r="G14" s="99">
        <v>4.9000000000000004</v>
      </c>
      <c r="H14" s="99">
        <v>4.5</v>
      </c>
      <c r="I14" s="99">
        <v>4.5999999999999996</v>
      </c>
      <c r="J14" s="99">
        <v>5.3</v>
      </c>
      <c r="K14" s="98">
        <v>4.8</v>
      </c>
      <c r="L14" s="98">
        <v>5</v>
      </c>
      <c r="M14" s="98">
        <v>4.8</v>
      </c>
      <c r="N14" s="98">
        <v>4.3</v>
      </c>
      <c r="O14" s="98">
        <v>4.5999999999999996</v>
      </c>
      <c r="P14" s="98">
        <v>3.9</v>
      </c>
      <c r="Q14" s="98">
        <v>4.5</v>
      </c>
      <c r="R14" s="98">
        <v>5.0999999999999996</v>
      </c>
      <c r="S14" s="98">
        <v>4.3</v>
      </c>
      <c r="T14" s="98">
        <v>3.6</v>
      </c>
      <c r="U14" s="98">
        <v>5</v>
      </c>
      <c r="V14" s="98">
        <v>5.5</v>
      </c>
      <c r="W14" s="98">
        <v>5.2</v>
      </c>
      <c r="X14" s="98">
        <v>4.3</v>
      </c>
      <c r="Y14" s="98">
        <v>3.5</v>
      </c>
      <c r="Z14" s="98">
        <v>5</v>
      </c>
      <c r="AA14" s="98">
        <v>4.7</v>
      </c>
      <c r="AB14" s="98">
        <v>4.5</v>
      </c>
      <c r="AC14" s="98">
        <v>5.0999999999999996</v>
      </c>
      <c r="AD14" s="98">
        <v>5.3</v>
      </c>
      <c r="AE14" s="97">
        <v>3.4</v>
      </c>
      <c r="AF14" s="85"/>
      <c r="AG14" s="85"/>
      <c r="AH14" s="85"/>
      <c r="AI14" s="85"/>
      <c r="AJ14" s="85"/>
    </row>
    <row r="15" spans="1:41" ht="13.5" thickBot="1" x14ac:dyDescent="0.25">
      <c r="A15" s="96"/>
      <c r="B15" s="94">
        <v>5.8</v>
      </c>
      <c r="C15" s="94">
        <v>7.5</v>
      </c>
      <c r="D15" s="94">
        <v>4.2</v>
      </c>
      <c r="E15" s="94">
        <v>4.3</v>
      </c>
      <c r="F15" s="95">
        <v>4.5999999999999996</v>
      </c>
      <c r="G15" s="95">
        <v>5.2</v>
      </c>
      <c r="H15" s="95">
        <v>5.6</v>
      </c>
      <c r="I15" s="95">
        <v>5</v>
      </c>
      <c r="J15" s="95">
        <v>4.9000000000000004</v>
      </c>
      <c r="K15" s="94">
        <v>4.2</v>
      </c>
      <c r="L15" s="94">
        <v>4.3</v>
      </c>
      <c r="M15" s="94">
        <v>5.5</v>
      </c>
      <c r="N15" s="94">
        <v>3.8</v>
      </c>
      <c r="O15" s="94">
        <v>4.2</v>
      </c>
      <c r="P15" s="94">
        <v>3.8</v>
      </c>
      <c r="Q15" s="94">
        <v>6.4</v>
      </c>
      <c r="R15" s="94">
        <v>4.5</v>
      </c>
      <c r="S15" s="94">
        <v>4</v>
      </c>
      <c r="T15" s="94">
        <v>3.7</v>
      </c>
      <c r="U15" s="94">
        <v>5.7</v>
      </c>
      <c r="V15" s="94">
        <v>6</v>
      </c>
      <c r="W15" s="94">
        <v>5.8</v>
      </c>
      <c r="X15" s="94">
        <v>3.8</v>
      </c>
      <c r="Y15" s="94">
        <v>3.8</v>
      </c>
      <c r="Z15" s="94">
        <v>4.2</v>
      </c>
      <c r="AA15" s="94">
        <v>4.4000000000000004</v>
      </c>
      <c r="AB15" s="94">
        <v>5</v>
      </c>
      <c r="AC15" s="94">
        <v>4.5999999999999996</v>
      </c>
      <c r="AD15" s="94">
        <v>5</v>
      </c>
      <c r="AE15" s="93">
        <v>4.2</v>
      </c>
      <c r="AF15" s="85"/>
      <c r="AG15" s="85"/>
      <c r="AH15" s="85"/>
      <c r="AI15" s="85"/>
      <c r="AJ15" s="85"/>
    </row>
    <row r="16" spans="1:41" x14ac:dyDescent="0.2">
      <c r="A16" s="104" t="s">
        <v>72</v>
      </c>
      <c r="B16" s="102">
        <v>4.5</v>
      </c>
      <c r="C16" s="102">
        <v>2.8</v>
      </c>
      <c r="D16" s="102">
        <v>4</v>
      </c>
      <c r="E16" s="102">
        <v>3.2</v>
      </c>
      <c r="F16" s="103">
        <v>2.5</v>
      </c>
      <c r="G16" s="103">
        <v>3.8</v>
      </c>
      <c r="H16" s="103">
        <v>4.0999999999999996</v>
      </c>
      <c r="I16" s="103">
        <v>2.2999999999999998</v>
      </c>
      <c r="J16" s="103">
        <v>2.6</v>
      </c>
      <c r="K16" s="102">
        <v>3.6</v>
      </c>
      <c r="L16" s="102">
        <v>1.5</v>
      </c>
      <c r="M16" s="102">
        <v>4.2</v>
      </c>
      <c r="N16" s="102">
        <v>2.2999999999999998</v>
      </c>
      <c r="O16" s="102">
        <v>3.1</v>
      </c>
      <c r="P16" s="102">
        <v>2.8</v>
      </c>
      <c r="Q16" s="102">
        <v>2</v>
      </c>
      <c r="R16" s="102">
        <v>4.0999999999999996</v>
      </c>
      <c r="S16" s="102">
        <v>3</v>
      </c>
      <c r="T16" s="102">
        <v>3.6</v>
      </c>
      <c r="U16" s="102">
        <v>2.6</v>
      </c>
      <c r="V16" s="102">
        <v>3.6</v>
      </c>
      <c r="W16" s="102">
        <v>3.1</v>
      </c>
      <c r="X16" s="102">
        <v>3.9</v>
      </c>
      <c r="Y16" s="102">
        <v>3.3</v>
      </c>
      <c r="Z16" s="102">
        <v>3.3</v>
      </c>
      <c r="AA16" s="102">
        <v>4.7</v>
      </c>
      <c r="AB16" s="102">
        <v>5.5</v>
      </c>
      <c r="AC16" s="102">
        <v>4.8</v>
      </c>
      <c r="AD16" s="102">
        <v>3.6</v>
      </c>
      <c r="AE16" s="101">
        <v>2.9</v>
      </c>
      <c r="AF16" s="92"/>
      <c r="AG16" s="91"/>
      <c r="AH16" s="91"/>
      <c r="AI16" s="2"/>
      <c r="AJ16" s="2"/>
    </row>
    <row r="17" spans="1:36" x14ac:dyDescent="0.2">
      <c r="A17" s="100"/>
      <c r="B17" s="98">
        <v>4.2</v>
      </c>
      <c r="C17" s="98">
        <v>3.6</v>
      </c>
      <c r="D17" s="98">
        <v>2.9</v>
      </c>
      <c r="E17" s="98">
        <v>3.4</v>
      </c>
      <c r="F17" s="99">
        <v>1.9</v>
      </c>
      <c r="G17" s="99">
        <v>3.6</v>
      </c>
      <c r="H17" s="99">
        <v>3.7</v>
      </c>
      <c r="I17" s="99">
        <v>3</v>
      </c>
      <c r="J17" s="99">
        <v>3.1</v>
      </c>
      <c r="K17" s="98">
        <v>2.9</v>
      </c>
      <c r="L17" s="98">
        <v>1.9</v>
      </c>
      <c r="M17" s="98">
        <v>3.6</v>
      </c>
      <c r="N17" s="98">
        <v>3.7</v>
      </c>
      <c r="O17" s="98">
        <v>3</v>
      </c>
      <c r="P17" s="98">
        <v>3.5</v>
      </c>
      <c r="Q17" s="98">
        <v>2.4</v>
      </c>
      <c r="R17" s="98">
        <v>4.8</v>
      </c>
      <c r="S17" s="98">
        <v>3.2</v>
      </c>
      <c r="T17" s="98">
        <v>3.6</v>
      </c>
      <c r="U17" s="98">
        <v>2.5</v>
      </c>
      <c r="V17" s="98">
        <v>4.0999999999999996</v>
      </c>
      <c r="W17" s="98">
        <v>3.2</v>
      </c>
      <c r="X17" s="98">
        <v>4.8</v>
      </c>
      <c r="Y17" s="98">
        <v>4.2</v>
      </c>
      <c r="Z17" s="98">
        <v>3.9</v>
      </c>
      <c r="AA17" s="98">
        <v>4.0999999999999996</v>
      </c>
      <c r="AB17" s="98">
        <v>5</v>
      </c>
      <c r="AC17" s="98">
        <v>3.5</v>
      </c>
      <c r="AD17" s="98">
        <v>4.7</v>
      </c>
      <c r="AE17" s="97">
        <v>2.9</v>
      </c>
      <c r="AF17" s="92"/>
      <c r="AG17" s="91"/>
      <c r="AH17" s="91"/>
      <c r="AI17" s="2"/>
      <c r="AJ17" s="2"/>
    </row>
    <row r="18" spans="1:36" ht="13.5" thickBot="1" x14ac:dyDescent="0.25">
      <c r="A18" s="96"/>
      <c r="B18" s="94">
        <v>4.5</v>
      </c>
      <c r="C18" s="94">
        <v>3.5</v>
      </c>
      <c r="D18" s="94">
        <v>4.0999999999999996</v>
      </c>
      <c r="E18" s="94">
        <v>3.3</v>
      </c>
      <c r="F18" s="95">
        <v>2.8</v>
      </c>
      <c r="G18" s="95">
        <v>3.3</v>
      </c>
      <c r="H18" s="95">
        <v>2.8</v>
      </c>
      <c r="I18" s="95">
        <v>2.2999999999999998</v>
      </c>
      <c r="J18" s="95">
        <v>4.4000000000000004</v>
      </c>
      <c r="K18" s="94">
        <v>4.3</v>
      </c>
      <c r="L18" s="94">
        <v>2.1</v>
      </c>
      <c r="M18" s="94">
        <v>3.8</v>
      </c>
      <c r="N18" s="94">
        <v>2.8</v>
      </c>
      <c r="O18" s="94">
        <v>3.1</v>
      </c>
      <c r="P18" s="94">
        <v>3.1</v>
      </c>
      <c r="Q18" s="94">
        <v>2.1</v>
      </c>
      <c r="R18" s="94">
        <v>4.4000000000000004</v>
      </c>
      <c r="S18" s="94">
        <v>2.5</v>
      </c>
      <c r="T18" s="94">
        <v>3.7</v>
      </c>
      <c r="U18" s="94">
        <v>2.2999999999999998</v>
      </c>
      <c r="V18" s="94">
        <v>3.8</v>
      </c>
      <c r="W18" s="94">
        <v>2.6</v>
      </c>
      <c r="X18" s="94">
        <v>3.8</v>
      </c>
      <c r="Y18" s="94">
        <v>3.7</v>
      </c>
      <c r="Z18" s="94">
        <v>3.8</v>
      </c>
      <c r="AA18" s="94">
        <v>3.3</v>
      </c>
      <c r="AB18" s="94">
        <v>4.0999999999999996</v>
      </c>
      <c r="AC18" s="94">
        <v>3.4</v>
      </c>
      <c r="AD18" s="94">
        <v>4.7</v>
      </c>
      <c r="AE18" s="93">
        <v>2.2999999999999998</v>
      </c>
      <c r="AF18" s="92"/>
      <c r="AG18" s="91"/>
      <c r="AH18" s="91"/>
      <c r="AI18" s="2"/>
      <c r="AJ18" s="2"/>
    </row>
    <row r="19" spans="1:36" ht="13.5" thickBot="1" x14ac:dyDescent="0.25">
      <c r="A19" s="90" t="s">
        <v>71</v>
      </c>
      <c r="B19" s="88">
        <v>23</v>
      </c>
      <c r="C19" s="88">
        <v>26</v>
      </c>
      <c r="D19" s="88">
        <v>27</v>
      </c>
      <c r="E19" s="88">
        <v>27</v>
      </c>
      <c r="F19" s="89">
        <v>25</v>
      </c>
      <c r="G19" s="89">
        <v>24</v>
      </c>
      <c r="H19" s="89">
        <v>24</v>
      </c>
      <c r="I19" s="89">
        <v>26</v>
      </c>
      <c r="J19" s="89">
        <v>26</v>
      </c>
      <c r="K19" s="88">
        <v>26</v>
      </c>
      <c r="L19" s="88">
        <v>31</v>
      </c>
      <c r="M19" s="88">
        <v>23</v>
      </c>
      <c r="N19" s="88">
        <v>27</v>
      </c>
      <c r="O19" s="88">
        <v>24</v>
      </c>
      <c r="P19" s="88">
        <v>28</v>
      </c>
      <c r="Q19" s="88">
        <v>29</v>
      </c>
      <c r="R19" s="88">
        <v>23</v>
      </c>
      <c r="S19" s="88">
        <v>23</v>
      </c>
      <c r="T19" s="88">
        <v>25</v>
      </c>
      <c r="U19" s="88">
        <v>24</v>
      </c>
      <c r="V19" s="88">
        <v>24</v>
      </c>
      <c r="W19" s="88">
        <v>23</v>
      </c>
      <c r="X19" s="88">
        <v>26</v>
      </c>
      <c r="Y19" s="88">
        <v>27</v>
      </c>
      <c r="Z19" s="88">
        <v>24</v>
      </c>
      <c r="AA19" s="88">
        <v>24</v>
      </c>
      <c r="AB19" s="88">
        <v>24</v>
      </c>
      <c r="AC19" s="88">
        <v>26</v>
      </c>
      <c r="AD19" s="88">
        <v>26</v>
      </c>
      <c r="AE19" s="87">
        <v>29</v>
      </c>
      <c r="AF19" s="85"/>
      <c r="AG19" s="85"/>
      <c r="AH19" s="85"/>
      <c r="AI19" s="85"/>
      <c r="AJ19" s="85"/>
    </row>
    <row r="20" spans="1:36" x14ac:dyDescent="0.2">
      <c r="A20" s="86"/>
    </row>
    <row r="30" spans="1:36" x14ac:dyDescent="0.2">
      <c r="A30" s="85"/>
    </row>
    <row r="31" spans="1:36" x14ac:dyDescent="0.2">
      <c r="A31" s="85"/>
    </row>
    <row r="33" spans="1:1" x14ac:dyDescent="0.2">
      <c r="A33" s="85"/>
    </row>
    <row r="34" spans="1:1" x14ac:dyDescent="0.2">
      <c r="A34" s="2"/>
    </row>
    <row r="35" spans="1:1" x14ac:dyDescent="0.2">
      <c r="A35" s="2"/>
    </row>
    <row r="36" spans="1:1" x14ac:dyDescent="0.2">
      <c r="A36" s="85"/>
    </row>
    <row r="37" spans="1:1" x14ac:dyDescent="0.2">
      <c r="A37" s="85"/>
    </row>
    <row r="38" spans="1:1" x14ac:dyDescent="0.2">
      <c r="A38" s="2"/>
    </row>
    <row r="39" spans="1:1" x14ac:dyDescent="0.2">
      <c r="A39" s="85"/>
    </row>
    <row r="40" spans="1:1" x14ac:dyDescent="0.2">
      <c r="A40" s="85"/>
    </row>
    <row r="41" spans="1:1" x14ac:dyDescent="0.2">
      <c r="A41" s="2"/>
    </row>
    <row r="42" spans="1:1" x14ac:dyDescent="0.2">
      <c r="A42" s="85"/>
    </row>
    <row r="43" spans="1:1" x14ac:dyDescent="0.2">
      <c r="A43" s="85"/>
    </row>
    <row r="44" spans="1:1" x14ac:dyDescent="0.2">
      <c r="A44" s="85"/>
    </row>
    <row r="45" spans="1:1" x14ac:dyDescent="0.2">
      <c r="A45" s="2"/>
    </row>
  </sheetData>
  <mergeCells count="1">
    <mergeCell ref="AI1:AK1"/>
  </mergeCells>
  <pageMargins left="0.75" right="0.75" top="1" bottom="1" header="0.5" footer="0.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FF33"/>
  </sheetPr>
  <dimension ref="A1:AD31"/>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20.5703125" style="57" bestFit="1" customWidth="1"/>
    <col min="2" max="2" width="16.85546875" style="80" customWidth="1"/>
    <col min="3" max="3" width="9.140625" style="58"/>
    <col min="4" max="30" width="17" style="59" customWidth="1"/>
    <col min="31" max="16384" width="9.140625" style="56"/>
  </cols>
  <sheetData>
    <row r="1" spans="1:30" s="51" customFormat="1" ht="25.5" x14ac:dyDescent="0.2">
      <c r="A1" s="49" t="s">
        <v>57</v>
      </c>
      <c r="B1" s="78" t="s">
        <v>58</v>
      </c>
      <c r="C1" s="50" t="s">
        <v>40</v>
      </c>
      <c r="D1" s="48" t="s">
        <v>10</v>
      </c>
      <c r="E1" s="48" t="s">
        <v>41</v>
      </c>
      <c r="F1" s="48" t="s">
        <v>42</v>
      </c>
      <c r="G1" s="48" t="s">
        <v>43</v>
      </c>
      <c r="H1" s="48" t="s">
        <v>44</v>
      </c>
      <c r="I1" s="48" t="s">
        <v>45</v>
      </c>
      <c r="J1" s="48" t="s">
        <v>46</v>
      </c>
      <c r="K1" s="48" t="s">
        <v>47</v>
      </c>
      <c r="L1" s="48" t="s">
        <v>48</v>
      </c>
      <c r="M1" s="48" t="s">
        <v>49</v>
      </c>
      <c r="N1" s="48" t="s">
        <v>50</v>
      </c>
      <c r="O1" s="48" t="s">
        <v>59</v>
      </c>
      <c r="P1" s="48" t="s">
        <v>60</v>
      </c>
      <c r="Q1" s="48" t="s">
        <v>61</v>
      </c>
      <c r="R1" s="48" t="s">
        <v>62</v>
      </c>
      <c r="S1" s="48" t="s">
        <v>63</v>
      </c>
      <c r="T1" s="48" t="s">
        <v>64</v>
      </c>
      <c r="U1" s="48" t="s">
        <v>65</v>
      </c>
      <c r="V1" s="48" t="s">
        <v>66</v>
      </c>
      <c r="W1" s="48" t="s">
        <v>67</v>
      </c>
      <c r="X1" s="48" t="s">
        <v>68</v>
      </c>
      <c r="Y1" s="48" t="s">
        <v>69</v>
      </c>
      <c r="Z1" s="48" t="s">
        <v>70</v>
      </c>
      <c r="AA1" s="48" t="s">
        <v>51</v>
      </c>
      <c r="AB1" s="48" t="s">
        <v>52</v>
      </c>
      <c r="AC1" s="48" t="s">
        <v>53</v>
      </c>
      <c r="AD1" s="48" t="s">
        <v>54</v>
      </c>
    </row>
    <row r="2" spans="1:30" ht="13.9" customHeight="1" x14ac:dyDescent="0.2">
      <c r="A2" s="152" t="str">
        <f>'general info'!D2</f>
        <v>Macrobiotus canaricus</v>
      </c>
      <c r="B2" s="153" t="str">
        <f>'general info'!D3</f>
        <v>ES.004</v>
      </c>
      <c r="C2" s="52" t="str">
        <f>animals!B1</f>
        <v>35/4</v>
      </c>
      <c r="D2" s="53">
        <f>IF(animals!B3&gt;0,animals!B3,"")</f>
        <v>359</v>
      </c>
      <c r="E2" s="54">
        <f>IF(animals!B5&gt;0,animals!B5,"")</f>
        <v>33</v>
      </c>
      <c r="F2" s="141">
        <f>IF(animals!B6&gt;0,animals!B6,"")</f>
        <v>24.6</v>
      </c>
      <c r="G2" s="141">
        <f>IF(animals!B7&gt;0,animals!B7,"")</f>
        <v>4.3</v>
      </c>
      <c r="H2" s="141">
        <f>IF(animals!B8&gt;0,animals!B8,"")</f>
        <v>2.5</v>
      </c>
      <c r="I2" s="154">
        <f>IF(animals!B9&gt;0,animals!B9,"")</f>
        <v>19.5</v>
      </c>
      <c r="J2" s="60">
        <f>IF(animals!B11&gt;0,animals!B11,"")</f>
        <v>8</v>
      </c>
      <c r="K2" s="141">
        <f>IF(animals!B12&gt;0,animals!B12,"")</f>
        <v>6</v>
      </c>
      <c r="L2" s="141">
        <f>IF(animals!B13&gt;0,animals!B13,"")</f>
        <v>2.1</v>
      </c>
      <c r="M2" s="141">
        <f>IF(animals!B14&gt;0,animals!B14,"")</f>
        <v>14.4</v>
      </c>
      <c r="N2" s="141">
        <f>IF(animals!B15&gt;0,animals!B15,"")</f>
        <v>17</v>
      </c>
      <c r="O2" s="54">
        <f>IF(animals!B17&gt;0,animals!B17,"")</f>
        <v>8.3000000000000007</v>
      </c>
      <c r="P2" s="141">
        <f>IF(animals!B18&gt;0,animals!B18,"")</f>
        <v>6.5</v>
      </c>
      <c r="Q2" s="141">
        <f>IF(animals!B19&gt;0,animals!B19,"")</f>
        <v>8.6</v>
      </c>
      <c r="R2" s="141">
        <f>IF(animals!B20&gt;0,animals!B20,"")</f>
        <v>6.6</v>
      </c>
      <c r="S2" s="54">
        <f>IF(animals!B22&gt;0,animals!B22,"")</f>
        <v>9</v>
      </c>
      <c r="T2" s="54">
        <f>IF(animals!B23&gt;0,animals!B23,"")</f>
        <v>6.3</v>
      </c>
      <c r="U2" s="141">
        <f>IF(animals!B24&gt;0,animals!B24,"")</f>
        <v>8.1999999999999993</v>
      </c>
      <c r="V2" s="141">
        <f>IF(animals!B25&gt;0,animals!B25,"")</f>
        <v>7.4</v>
      </c>
      <c r="W2" s="54">
        <f>IF(animals!B27&gt;0,animals!B27,"")</f>
        <v>9.1999999999999993</v>
      </c>
      <c r="X2" s="54">
        <f>IF(animals!B28&gt;0,animals!B28,"")</f>
        <v>7.2</v>
      </c>
      <c r="Y2" s="54">
        <f>IF(animals!B29&gt;0,animals!B29,"")</f>
        <v>8.1</v>
      </c>
      <c r="Z2" s="54">
        <f>IF(animals!B30&gt;0,animals!B30,"")</f>
        <v>6.9</v>
      </c>
      <c r="AA2" s="54">
        <f>IF(animals!B32&gt;0,animals!B32,"")</f>
        <v>10.3</v>
      </c>
      <c r="AB2" s="54">
        <f>IF(animals!B33&gt;0,animals!B33,"")</f>
        <v>6.9</v>
      </c>
      <c r="AC2" s="54">
        <f>IF(animals!B34&gt;0,animals!B34,"")</f>
        <v>10.5</v>
      </c>
      <c r="AD2" s="54">
        <f>IF(animals!B35&gt;0,animals!B35,"")</f>
        <v>7.4</v>
      </c>
    </row>
    <row r="3" spans="1:30" x14ac:dyDescent="0.2">
      <c r="A3" s="49" t="str">
        <f>A$2</f>
        <v>Macrobiotus canaricus</v>
      </c>
      <c r="B3" s="79" t="str">
        <f t="shared" ref="A3:B19" si="0">B$2</f>
        <v>ES.004</v>
      </c>
      <c r="C3" s="52" t="str">
        <f>animals!D1</f>
        <v>32/1</v>
      </c>
      <c r="D3" s="53">
        <f>IF(animals!D3&gt;0,animals!D3,"")</f>
        <v>365.6</v>
      </c>
      <c r="E3" s="54">
        <f>IF(animals!D5&gt;0,animals!D5,"")</f>
        <v>32.5</v>
      </c>
      <c r="F3" s="141">
        <f>IF(animals!D6&gt;0,animals!D6,"")</f>
        <v>24.4</v>
      </c>
      <c r="G3" s="141">
        <f>IF(animals!D7&gt;0,animals!D7,"")</f>
        <v>4</v>
      </c>
      <c r="H3" s="141">
        <f>IF(animals!D8&gt;0,animals!D8,"")</f>
        <v>2.2999999999999998</v>
      </c>
      <c r="I3" s="154">
        <f>IF(animals!D9&gt;0,animals!D9,"")</f>
        <v>18.3</v>
      </c>
      <c r="J3" s="60">
        <f>IF(animals!D11&gt;0,animals!D11,"")</f>
        <v>6.4</v>
      </c>
      <c r="K3" s="141">
        <f>IF(animals!D12&gt;0,animals!D12,"")</f>
        <v>5.5</v>
      </c>
      <c r="L3" s="141">
        <f>IF(animals!D13&gt;0,animals!D13,"")</f>
        <v>1.8</v>
      </c>
      <c r="M3" s="141">
        <f>IF(animals!D14&gt;0,animals!D14,"")</f>
        <v>12.9</v>
      </c>
      <c r="N3" s="141">
        <f>IF(animals!D15&gt;0,animals!D15,"")</f>
        <v>14.6</v>
      </c>
      <c r="O3" s="54">
        <f>IF(animals!D17&gt;0,animals!D17,"")</f>
        <v>9.6999999999999993</v>
      </c>
      <c r="P3" s="141">
        <f>IF(animals!D18&gt;0,animals!D18,"")</f>
        <v>8.4</v>
      </c>
      <c r="Q3" s="141">
        <f>IF(animals!D19&gt;0,animals!D19,"")</f>
        <v>9.3000000000000007</v>
      </c>
      <c r="R3" s="141">
        <f>IF(animals!D20&gt;0,animals!D20,"")</f>
        <v>6.7</v>
      </c>
      <c r="S3" s="54">
        <f>IF(animals!D22&gt;0,animals!D22,"")</f>
        <v>9.6999999999999993</v>
      </c>
      <c r="T3" s="54">
        <f>IF(animals!D23&gt;0,animals!D23,"")</f>
        <v>7.6</v>
      </c>
      <c r="U3" s="141">
        <f>IF(animals!D24&gt;0,animals!D24,"")</f>
        <v>9.1</v>
      </c>
      <c r="V3" s="141">
        <f>IF(animals!D25&gt;0,animals!D25,"")</f>
        <v>6</v>
      </c>
      <c r="W3" s="54">
        <f>IF(animals!D27&gt;0,animals!D27,"")</f>
        <v>10.4</v>
      </c>
      <c r="X3" s="54">
        <f>IF(animals!D28&gt;0,animals!D28,"")</f>
        <v>9</v>
      </c>
      <c r="Y3" s="54">
        <f>IF(animals!D29&gt;0,animals!D29,"")</f>
        <v>8.8000000000000007</v>
      </c>
      <c r="Z3" s="54">
        <f>IF(animals!D30&gt;0,animals!D30,"")</f>
        <v>6.4</v>
      </c>
      <c r="AA3" s="54">
        <f>IF(animals!D32&gt;0,animals!D32,"")</f>
        <v>11</v>
      </c>
      <c r="AB3" s="54">
        <f>IF(animals!D33&gt;0,animals!D33,"")</f>
        <v>8.6</v>
      </c>
      <c r="AC3" s="54">
        <f>IF(animals!D34&gt;0,animals!D34,"")</f>
        <v>11.9</v>
      </c>
      <c r="AD3" s="54" t="str">
        <f>IF(animals!D35&gt;0,animals!D35,"")</f>
        <v/>
      </c>
    </row>
    <row r="4" spans="1:30" x14ac:dyDescent="0.2">
      <c r="A4" s="49" t="str">
        <f t="shared" si="0"/>
        <v>Macrobiotus canaricus</v>
      </c>
      <c r="B4" s="79" t="str">
        <f t="shared" si="0"/>
        <v>ES.004</v>
      </c>
      <c r="C4" s="52" t="str">
        <f>animals!F1</f>
        <v>32/2</v>
      </c>
      <c r="D4" s="53">
        <f>IF(animals!F3&gt;0,animals!F3,"")</f>
        <v>324.8</v>
      </c>
      <c r="E4" s="54">
        <f>IF(animals!F5&gt;0,animals!F5,"")</f>
        <v>34</v>
      </c>
      <c r="F4" s="141">
        <f>IF(animals!F6&gt;0,animals!F6,"")</f>
        <v>25.6</v>
      </c>
      <c r="G4" s="141">
        <f>IF(animals!F7&gt;0,animals!F7,"")</f>
        <v>3.9</v>
      </c>
      <c r="H4" s="141">
        <f>IF(animals!F8&gt;0,animals!F8,"")</f>
        <v>2.5</v>
      </c>
      <c r="I4" s="154">
        <f>IF(animals!F9&gt;0,animals!F9,"")</f>
        <v>20.6</v>
      </c>
      <c r="J4" s="60">
        <f>IF(animals!F11&gt;0,animals!F11,"")</f>
        <v>6.2</v>
      </c>
      <c r="K4" s="141">
        <f>IF(animals!F12&gt;0,animals!F12,"")</f>
        <v>5.6</v>
      </c>
      <c r="L4" s="141">
        <f>IF(animals!F13&gt;0,animals!F13,"")</f>
        <v>1.8</v>
      </c>
      <c r="M4" s="141">
        <f>IF(animals!F14&gt;0,animals!F14,"")</f>
        <v>12.5</v>
      </c>
      <c r="N4" s="141">
        <f>IF(animals!F15&gt;0,animals!F15,"")</f>
        <v>14.5</v>
      </c>
      <c r="O4" s="54">
        <f>IF(animals!F17&gt;0,animals!F17,"")</f>
        <v>8.6</v>
      </c>
      <c r="P4" s="141">
        <f>IF(animals!F18&gt;0,animals!F18,"")</f>
        <v>7.7</v>
      </c>
      <c r="Q4" s="141">
        <f>IF(animals!F19&gt;0,animals!F19,"")</f>
        <v>8.1</v>
      </c>
      <c r="R4" s="141">
        <f>IF(animals!F20&gt;0,animals!F20,"")</f>
        <v>6.4</v>
      </c>
      <c r="S4" s="54">
        <f>IF(animals!F22&gt;0,animals!F22,"")</f>
        <v>8.6</v>
      </c>
      <c r="T4" s="54">
        <f>IF(animals!F23&gt;0,animals!F23,"")</f>
        <v>7.1</v>
      </c>
      <c r="U4" s="141">
        <f>IF(animals!F24&gt;0,animals!F24,"")</f>
        <v>9.3000000000000007</v>
      </c>
      <c r="V4" s="141">
        <f>IF(animals!F25&gt;0,animals!F25,"")</f>
        <v>7.6</v>
      </c>
      <c r="W4" s="54">
        <f>IF(animals!F27&gt;0,animals!F27,"")</f>
        <v>8.9</v>
      </c>
      <c r="X4" s="54">
        <f>IF(animals!F28&gt;0,animals!F28,"")</f>
        <v>7.5</v>
      </c>
      <c r="Y4" s="54">
        <f>IF(animals!F29&gt;0,animals!F29,"")</f>
        <v>5.6</v>
      </c>
      <c r="Z4" s="54">
        <f>IF(animals!F30&gt;0,animals!F30,"")</f>
        <v>7</v>
      </c>
      <c r="AA4" s="54" t="str">
        <f>IF(animals!F32&gt;0,animals!F32,"")</f>
        <v/>
      </c>
      <c r="AB4" s="54" t="str">
        <f>IF(animals!F33&gt;0,animals!F33,"")</f>
        <v/>
      </c>
      <c r="AC4" s="54" t="str">
        <f>IF(animals!F34&gt;0,animals!F34,"")</f>
        <v/>
      </c>
      <c r="AD4" s="54" t="str">
        <f>IF(animals!F35&gt;0,animals!F35,"")</f>
        <v/>
      </c>
    </row>
    <row r="5" spans="1:30" x14ac:dyDescent="0.2">
      <c r="A5" s="49" t="str">
        <f t="shared" si="0"/>
        <v>Macrobiotus canaricus</v>
      </c>
      <c r="B5" s="79" t="str">
        <f t="shared" si="0"/>
        <v>ES.004</v>
      </c>
      <c r="C5" s="52" t="str">
        <f>animals!H1</f>
        <v>32/3</v>
      </c>
      <c r="D5" s="53">
        <f>IF(animals!H3&gt;0,animals!H3,"")</f>
        <v>368.8</v>
      </c>
      <c r="E5" s="54">
        <f>IF(animals!H5&gt;0,animals!H5,"")</f>
        <v>34.4</v>
      </c>
      <c r="F5" s="141">
        <f>IF(animals!H6&gt;0,animals!H6,"")</f>
        <v>26.3</v>
      </c>
      <c r="G5" s="141">
        <f>IF(animals!H7&gt;0,animals!H7,"")</f>
        <v>4.3</v>
      </c>
      <c r="H5" s="141">
        <f>IF(animals!H8&gt;0,animals!H8,"")</f>
        <v>2.7</v>
      </c>
      <c r="I5" s="154">
        <f>IF(animals!H9&gt;0,animals!H9,"")</f>
        <v>21.3</v>
      </c>
      <c r="J5" s="60">
        <f>IF(animals!H11&gt;0,animals!H11,"")</f>
        <v>7.8</v>
      </c>
      <c r="K5" s="141">
        <f>IF(animals!H12&gt;0,animals!H12,"")</f>
        <v>6.5</v>
      </c>
      <c r="L5" s="141">
        <f>IF(animals!H13&gt;0,animals!H13,"")</f>
        <v>2.7</v>
      </c>
      <c r="M5" s="141">
        <f>IF(animals!H14&gt;0,animals!H14,"")</f>
        <v>15.1</v>
      </c>
      <c r="N5" s="141">
        <f>IF(animals!H15&gt;0,animals!H15,"")</f>
        <v>18.5</v>
      </c>
      <c r="O5" s="54">
        <f>IF(animals!H17&gt;0,animals!H17,"")</f>
        <v>9.3000000000000007</v>
      </c>
      <c r="P5" s="141">
        <f>IF(animals!H18&gt;0,animals!H18,"")</f>
        <v>6.8</v>
      </c>
      <c r="Q5" s="141">
        <f>IF(animals!H19&gt;0,animals!H19,"")</f>
        <v>9.1</v>
      </c>
      <c r="R5" s="141">
        <f>IF(animals!H20&gt;0,animals!H20,"")</f>
        <v>6</v>
      </c>
      <c r="S5" s="54">
        <f>IF(animals!H22&gt;0,animals!H22,"")</f>
        <v>9.1999999999999993</v>
      </c>
      <c r="T5" s="54">
        <f>IF(animals!H23&gt;0,animals!H23,"")</f>
        <v>6.8</v>
      </c>
      <c r="U5" s="141">
        <f>IF(animals!H24&gt;0,animals!H24,"")</f>
        <v>9.6</v>
      </c>
      <c r="V5" s="141">
        <f>IF(animals!H25&gt;0,animals!H25,"")</f>
        <v>7</v>
      </c>
      <c r="W5" s="54">
        <f>IF(animals!H27&gt;0,animals!H27,"")</f>
        <v>9.8000000000000007</v>
      </c>
      <c r="X5" s="54">
        <f>IF(animals!H28&gt;0,animals!H28,"")</f>
        <v>7.2</v>
      </c>
      <c r="Y5" s="54">
        <f>IF(animals!H29&gt;0,animals!H29,"")</f>
        <v>9.6</v>
      </c>
      <c r="Z5" s="54">
        <f>IF(animals!H30&gt;0,animals!H30,"")</f>
        <v>7.4</v>
      </c>
      <c r="AA5" s="54">
        <f>IF(animals!H32&gt;0,animals!H32,"")</f>
        <v>10.7</v>
      </c>
      <c r="AB5" s="54">
        <f>IF(animals!H33&gt;0,animals!H33,"")</f>
        <v>8</v>
      </c>
      <c r="AC5" s="54" t="str">
        <f>IF(animals!H34&gt;0,animals!H34,"")</f>
        <v/>
      </c>
      <c r="AD5" s="54" t="str">
        <f>IF(animals!H35&gt;0,animals!H35,"")</f>
        <v/>
      </c>
    </row>
    <row r="6" spans="1:30" x14ac:dyDescent="0.2">
      <c r="A6" s="49" t="str">
        <f t="shared" si="0"/>
        <v>Macrobiotus canaricus</v>
      </c>
      <c r="B6" s="79" t="str">
        <f t="shared" si="0"/>
        <v>ES.004</v>
      </c>
      <c r="C6" s="52" t="str">
        <f>animals!J1</f>
        <v>33/1</v>
      </c>
      <c r="D6" s="53">
        <f>IF(animals!J3&gt;0,animals!J3,"")</f>
        <v>370.3</v>
      </c>
      <c r="E6" s="54">
        <f>IF(animals!J5&gt;0,animals!J5,"")</f>
        <v>33.799999999999997</v>
      </c>
      <c r="F6" s="141">
        <f>IF(animals!J6&gt;0,animals!J6,"")</f>
        <v>25.5</v>
      </c>
      <c r="G6" s="141">
        <f>IF(animals!J7&gt;0,animals!J7,"")</f>
        <v>3.9</v>
      </c>
      <c r="H6" s="141">
        <f>IF(animals!J8&gt;0,animals!J8,"")</f>
        <v>2.5</v>
      </c>
      <c r="I6" s="154">
        <f>IF(animals!J9&gt;0,animals!J9,"")</f>
        <v>20.5</v>
      </c>
      <c r="J6" s="60">
        <f>IF(animals!J11&gt;0,animals!J11,"")</f>
        <v>7.4</v>
      </c>
      <c r="K6" s="141">
        <f>IF(animals!J12&gt;0,animals!J12,"")</f>
        <v>5.3</v>
      </c>
      <c r="L6" s="141">
        <f>IF(animals!J13&gt;0,animals!J13,"")</f>
        <v>1.6</v>
      </c>
      <c r="M6" s="141">
        <f>IF(animals!J14&gt;0,animals!J14,"")</f>
        <v>14</v>
      </c>
      <c r="N6" s="141">
        <f>IF(animals!J15&gt;0,animals!J15,"")</f>
        <v>16.2</v>
      </c>
      <c r="O6" s="54">
        <f>IF(animals!J17&gt;0,animals!J17,"")</f>
        <v>9.6</v>
      </c>
      <c r="P6" s="141">
        <f>IF(animals!J18&gt;0,animals!J18,"")</f>
        <v>7.8</v>
      </c>
      <c r="Q6" s="141">
        <f>IF(animals!J19&gt;0,animals!J19,"")</f>
        <v>9.6</v>
      </c>
      <c r="R6" s="141">
        <f>IF(animals!J20&gt;0,animals!J20,"")</f>
        <v>7.3</v>
      </c>
      <c r="S6" s="54">
        <f>IF(animals!J22&gt;0,animals!J22,"")</f>
        <v>9.9</v>
      </c>
      <c r="T6" s="54">
        <f>IF(animals!J23&gt;0,animals!J23,"")</f>
        <v>7.9</v>
      </c>
      <c r="U6" s="141">
        <f>IF(animals!J24&gt;0,animals!J24,"")</f>
        <v>9.6</v>
      </c>
      <c r="V6" s="141">
        <f>IF(animals!J25&gt;0,animals!J25,"")</f>
        <v>7.1</v>
      </c>
      <c r="W6" s="54">
        <f>IF(animals!J27&gt;0,animals!J27,"")</f>
        <v>10.1</v>
      </c>
      <c r="X6" s="54">
        <f>IF(animals!J28&gt;0,animals!J28,"")</f>
        <v>7.8</v>
      </c>
      <c r="Y6" s="54">
        <f>IF(animals!J29&gt;0,animals!J29,"")</f>
        <v>10.5</v>
      </c>
      <c r="Z6" s="54">
        <f>IF(animals!J30&gt;0,animals!J30,"")</f>
        <v>8.6999999999999993</v>
      </c>
      <c r="AA6" s="54">
        <f>IF(animals!J32&gt;0,animals!J32,"")</f>
        <v>11.8</v>
      </c>
      <c r="AB6" s="54">
        <f>IF(animals!J33&gt;0,animals!J33,"")</f>
        <v>9.1</v>
      </c>
      <c r="AC6" s="54">
        <f>IF(animals!J34&gt;0,animals!J34,"")</f>
        <v>12.3</v>
      </c>
      <c r="AD6" s="54" t="str">
        <f>IF(animals!J35&gt;0,animals!J35,"")</f>
        <v/>
      </c>
    </row>
    <row r="7" spans="1:30" x14ac:dyDescent="0.2">
      <c r="A7" s="49" t="str">
        <f t="shared" si="0"/>
        <v>Macrobiotus canaricus</v>
      </c>
      <c r="B7" s="79" t="str">
        <f t="shared" si="0"/>
        <v>ES.004</v>
      </c>
      <c r="C7" s="52" t="str">
        <f>animals!L1</f>
        <v>33/2</v>
      </c>
      <c r="D7" s="53">
        <f>IF(animals!L3&gt;0,animals!L3,"")</f>
        <v>367.4</v>
      </c>
      <c r="E7" s="54">
        <f>IF(animals!L5&gt;0,animals!L5,"")</f>
        <v>32.9</v>
      </c>
      <c r="F7" s="141">
        <f>IF(animals!L6&gt;0,animals!L6,"")</f>
        <v>25.2</v>
      </c>
      <c r="G7" s="141">
        <f>IF(animals!L7&gt;0,animals!L7,"")</f>
        <v>4.3</v>
      </c>
      <c r="H7" s="141">
        <f>IF(animals!L8&gt;0,animals!L8,"")</f>
        <v>2.8</v>
      </c>
      <c r="I7" s="154" t="str">
        <f>IF(animals!L9&gt;0,animals!L9,"")</f>
        <v/>
      </c>
      <c r="J7" s="60">
        <f>IF(animals!L11&gt;0,animals!L11,"")</f>
        <v>7.2</v>
      </c>
      <c r="K7" s="141">
        <f>IF(animals!L12&gt;0,animals!L12,"")</f>
        <v>6.2</v>
      </c>
      <c r="L7" s="141">
        <f>IF(animals!L13&gt;0,animals!L13,"")</f>
        <v>2.2999999999999998</v>
      </c>
      <c r="M7" s="141">
        <f>IF(animals!L14&gt;0,animals!L14,"")</f>
        <v>14.2</v>
      </c>
      <c r="N7" s="141">
        <f>IF(animals!L15&gt;0,animals!L15,"")</f>
        <v>16.899999999999999</v>
      </c>
      <c r="O7" s="54">
        <f>IF(animals!L17&gt;0,animals!L17,"")</f>
        <v>9.4</v>
      </c>
      <c r="P7" s="141">
        <f>IF(animals!L18&gt;0,animals!L18,"")</f>
        <v>7.3</v>
      </c>
      <c r="Q7" s="141">
        <f>IF(animals!L19&gt;0,animals!L19,"")</f>
        <v>9.4</v>
      </c>
      <c r="R7" s="141">
        <f>IF(animals!L20&gt;0,animals!L20,"")</f>
        <v>6.6</v>
      </c>
      <c r="S7" s="54">
        <f>IF(animals!L22&gt;0,animals!L22,"")</f>
        <v>9.1999999999999993</v>
      </c>
      <c r="T7" s="54">
        <f>IF(animals!L23&gt;0,animals!L23,"")</f>
        <v>7.2</v>
      </c>
      <c r="U7" s="141" t="str">
        <f>IF(animals!L24&gt;0,animals!L24,"")</f>
        <v/>
      </c>
      <c r="V7" s="141" t="str">
        <f>IF(animals!L25&gt;0,animals!L25,"")</f>
        <v/>
      </c>
      <c r="W7" s="54" t="str">
        <f>IF(animals!L27&gt;0,animals!L27,"")</f>
        <v/>
      </c>
      <c r="X7" s="54" t="str">
        <f>IF(animals!L28&gt;0,animals!L28,"")</f>
        <v/>
      </c>
      <c r="Y7" s="54" t="str">
        <f>IF(animals!L29&gt;0,animals!L29,"")</f>
        <v/>
      </c>
      <c r="Z7" s="54" t="str">
        <f>IF(animals!L30&gt;0,animals!L30,"")</f>
        <v/>
      </c>
      <c r="AA7" s="54">
        <f>IF(animals!L32&gt;0,animals!L32,"")</f>
        <v>11</v>
      </c>
      <c r="AB7" s="54" t="str">
        <f>IF(animals!L33&gt;0,animals!L33,"")</f>
        <v/>
      </c>
      <c r="AC7" s="54">
        <f>IF(animals!L34&gt;0,animals!L34,"")</f>
        <v>11.3</v>
      </c>
      <c r="AD7" s="54">
        <f>IF(animals!L35&gt;0,animals!L35,"")</f>
        <v>8.5</v>
      </c>
    </row>
    <row r="8" spans="1:30" x14ac:dyDescent="0.2">
      <c r="A8" s="49" t="str">
        <f t="shared" si="0"/>
        <v>Macrobiotus canaricus</v>
      </c>
      <c r="B8" s="79" t="str">
        <f t="shared" si="0"/>
        <v>ES.004</v>
      </c>
      <c r="C8" s="52" t="str">
        <f>animals!N1</f>
        <v>33/3</v>
      </c>
      <c r="D8" s="53">
        <f>IF(animals!N3&gt;0,animals!N3,"")</f>
        <v>347.6</v>
      </c>
      <c r="E8" s="54">
        <f>IF(animals!N5&gt;0,animals!N5,"")</f>
        <v>34.9</v>
      </c>
      <c r="F8" s="141">
        <f>IF(animals!N6&gt;0,animals!N6,"")</f>
        <v>26.4</v>
      </c>
      <c r="G8" s="141">
        <f>IF(animals!N7&gt;0,animals!N7,"")</f>
        <v>4.7</v>
      </c>
      <c r="H8" s="141">
        <f>IF(animals!N8&gt;0,animals!N8,"")</f>
        <v>2.5</v>
      </c>
      <c r="I8" s="154">
        <f>IF(animals!N9&gt;0,animals!N9,"")</f>
        <v>22.6</v>
      </c>
      <c r="J8" s="60">
        <f>IF(animals!N11&gt;0,animals!N11,"")</f>
        <v>7.4</v>
      </c>
      <c r="K8" s="141">
        <f>IF(animals!N12&gt;0,animals!N12,"")</f>
        <v>6</v>
      </c>
      <c r="L8" s="141">
        <f>IF(animals!N13&gt;0,animals!N13,"")</f>
        <v>1.8</v>
      </c>
      <c r="M8" s="141">
        <f>IF(animals!N14&gt;0,animals!N14,"")</f>
        <v>14.6</v>
      </c>
      <c r="N8" s="141">
        <f>IF(animals!N15&gt;0,animals!N15,"")</f>
        <v>17.600000000000001</v>
      </c>
      <c r="O8" s="54">
        <f>IF(animals!N17&gt;0,animals!N17,"")</f>
        <v>9.6999999999999993</v>
      </c>
      <c r="P8" s="141">
        <f>IF(animals!N18&gt;0,animals!N18,"")</f>
        <v>7.3</v>
      </c>
      <c r="Q8" s="141">
        <f>IF(animals!N19&gt;0,animals!N19,"")</f>
        <v>9.5</v>
      </c>
      <c r="R8" s="141">
        <f>IF(animals!N20&gt;0,animals!N20,"")</f>
        <v>7.2</v>
      </c>
      <c r="S8" s="54">
        <f>IF(animals!N22&gt;0,animals!N22,"")</f>
        <v>9.6999999999999993</v>
      </c>
      <c r="T8" s="54">
        <f>IF(animals!N23&gt;0,animals!N23,"")</f>
        <v>7.4</v>
      </c>
      <c r="U8" s="141">
        <f>IF(animals!N24&gt;0,animals!N24,"")</f>
        <v>9.6999999999999993</v>
      </c>
      <c r="V8" s="141">
        <f>IF(animals!N25&gt;0,animals!N25,"")</f>
        <v>7.3</v>
      </c>
      <c r="W8" s="54">
        <f>IF(animals!N27&gt;0,animals!N27,"")</f>
        <v>9.8000000000000007</v>
      </c>
      <c r="X8" s="54">
        <f>IF(animals!N28&gt;0,animals!N28,"")</f>
        <v>7.7</v>
      </c>
      <c r="Y8" s="54" t="str">
        <f>IF(animals!N29&gt;0,animals!N29,"")</f>
        <v/>
      </c>
      <c r="Z8" s="54" t="str">
        <f>IF(animals!N30&gt;0,animals!N30,"")</f>
        <v/>
      </c>
      <c r="AA8" s="54" t="str">
        <f>IF(animals!N32&gt;0,animals!N32,"")</f>
        <v/>
      </c>
      <c r="AB8" s="54" t="str">
        <f>IF(animals!N33&gt;0,animals!N33,"")</f>
        <v/>
      </c>
      <c r="AC8" s="54">
        <f>IF(animals!N34&gt;0,animals!N34,"")</f>
        <v>10.199999999999999</v>
      </c>
      <c r="AD8" s="54">
        <f>IF(animals!N35&gt;0,animals!N35,"")</f>
        <v>8.5</v>
      </c>
    </row>
    <row r="9" spans="1:30" x14ac:dyDescent="0.2">
      <c r="A9" s="49" t="str">
        <f t="shared" si="0"/>
        <v>Macrobiotus canaricus</v>
      </c>
      <c r="B9" s="79" t="str">
        <f t="shared" si="0"/>
        <v>ES.004</v>
      </c>
      <c r="C9" s="52" t="str">
        <f>animals!P1</f>
        <v>33/4</v>
      </c>
      <c r="D9" s="53">
        <f>IF(animals!P3&gt;0,animals!P3,"")</f>
        <v>305.8</v>
      </c>
      <c r="E9" s="54">
        <f>IF(animals!P5&gt;0,animals!P5,"")</f>
        <v>33.9</v>
      </c>
      <c r="F9" s="141">
        <f>IF(animals!P6&gt;0,animals!P6,"")</f>
        <v>25.8</v>
      </c>
      <c r="G9" s="141">
        <f>IF(animals!P7&gt;0,animals!P7,"")</f>
        <v>4.0999999999999996</v>
      </c>
      <c r="H9" s="141">
        <f>IF(animals!P8&gt;0,animals!P8,"")</f>
        <v>2.8</v>
      </c>
      <c r="I9" s="154" t="str">
        <f>IF(animals!P9&gt;0,animals!P9,"")</f>
        <v/>
      </c>
      <c r="J9" s="60">
        <f>IF(animals!P11&gt;0,animals!P11,"")</f>
        <v>7</v>
      </c>
      <c r="K9" s="141">
        <f>IF(animals!P12&gt;0,animals!P12,"")</f>
        <v>5.9</v>
      </c>
      <c r="L9" s="141">
        <f>IF(animals!P13&gt;0,animals!P13,"")</f>
        <v>2</v>
      </c>
      <c r="M9" s="141">
        <f>IF(animals!P14&gt;0,animals!P14,"")</f>
        <v>13.9</v>
      </c>
      <c r="N9" s="141">
        <f>IF(animals!P15&gt;0,animals!P15,"")</f>
        <v>16.399999999999999</v>
      </c>
      <c r="O9" s="54">
        <f>IF(animals!P17&gt;0,animals!P17,"")</f>
        <v>8.5</v>
      </c>
      <c r="P9" s="141">
        <f>IF(animals!P18&gt;0,animals!P18,"")</f>
        <v>7.6</v>
      </c>
      <c r="Q9" s="141">
        <f>IF(animals!P19&gt;0,animals!P19,"")</f>
        <v>8.8000000000000007</v>
      </c>
      <c r="R9" s="141">
        <f>IF(animals!P20&gt;0,animals!P20,"")</f>
        <v>6.3</v>
      </c>
      <c r="S9" s="54">
        <f>IF(animals!P22&gt;0,animals!P22,"")</f>
        <v>10</v>
      </c>
      <c r="T9" s="54">
        <f>IF(animals!P23&gt;0,animals!P23,"")</f>
        <v>8.5</v>
      </c>
      <c r="U9" s="141">
        <f>IF(animals!P24&gt;0,animals!P24,"")</f>
        <v>9.1</v>
      </c>
      <c r="V9" s="141">
        <f>IF(animals!P25&gt;0,animals!P25,"")</f>
        <v>6.9</v>
      </c>
      <c r="W9" s="54" t="str">
        <f>IF(animals!P27&gt;0,animals!P27,"")</f>
        <v/>
      </c>
      <c r="X9" s="54" t="str">
        <f>IF(animals!P28&gt;0,animals!P28,"")</f>
        <v/>
      </c>
      <c r="Y9" s="54">
        <f>IF(animals!P29&gt;0,animals!P29,"")</f>
        <v>10</v>
      </c>
      <c r="Z9" s="54">
        <f>IF(animals!P30&gt;0,animals!P30,"")</f>
        <v>8</v>
      </c>
      <c r="AA9" s="54" t="str">
        <f>IF(animals!P32&gt;0,animals!P32,"")</f>
        <v/>
      </c>
      <c r="AB9" s="54" t="str">
        <f>IF(animals!P33&gt;0,animals!P33,"")</f>
        <v/>
      </c>
      <c r="AC9" s="54" t="str">
        <f>IF(animals!P34&gt;0,animals!P34,"")</f>
        <v/>
      </c>
      <c r="AD9" s="54" t="str">
        <f>IF(animals!P35&gt;0,animals!P35,"")</f>
        <v/>
      </c>
    </row>
    <row r="10" spans="1:30" x14ac:dyDescent="0.2">
      <c r="A10" s="49" t="str">
        <f t="shared" si="0"/>
        <v>Macrobiotus canaricus</v>
      </c>
      <c r="B10" s="79" t="str">
        <f t="shared" si="0"/>
        <v>ES.004</v>
      </c>
      <c r="C10" s="52" t="str">
        <f>animals!R1</f>
        <v>34/1</v>
      </c>
      <c r="D10" s="53">
        <f>IF(animals!R3&gt;0,animals!R3,"")</f>
        <v>388.8</v>
      </c>
      <c r="E10" s="54">
        <f>IF(animals!R5&gt;0,animals!R5,"")</f>
        <v>37.6</v>
      </c>
      <c r="F10" s="141">
        <f>IF(animals!R6&gt;0,animals!R6,"")</f>
        <v>28.1</v>
      </c>
      <c r="G10" s="141">
        <f>IF(animals!R7&gt;0,animals!R7,"")</f>
        <v>4.8</v>
      </c>
      <c r="H10" s="141">
        <f>IF(animals!R8&gt;0,animals!R8,"")</f>
        <v>3</v>
      </c>
      <c r="I10" s="154">
        <f>IF(animals!R9&gt;0,animals!R9,"")</f>
        <v>24.4</v>
      </c>
      <c r="J10" s="60">
        <f>IF(animals!R11&gt;0,animals!R11,"")</f>
        <v>7.8</v>
      </c>
      <c r="K10" s="141">
        <f>IF(animals!R12&gt;0,animals!R12,"")</f>
        <v>6.1</v>
      </c>
      <c r="L10" s="141">
        <f>IF(animals!R13&gt;0,animals!R13,"")</f>
        <v>1.8</v>
      </c>
      <c r="M10" s="141">
        <f>IF(animals!R14&gt;0,animals!R14,"")</f>
        <v>15.1</v>
      </c>
      <c r="N10" s="141">
        <f>IF(animals!R15&gt;0,animals!R15,"")</f>
        <v>17.899999999999999</v>
      </c>
      <c r="O10" s="54">
        <f>IF(animals!R17&gt;0,animals!R17,"")</f>
        <v>11.3</v>
      </c>
      <c r="P10" s="141">
        <f>IF(animals!R18&gt;0,animals!R18,"")</f>
        <v>9.3000000000000007</v>
      </c>
      <c r="Q10" s="141">
        <f>IF(animals!R19&gt;0,animals!R19,"")</f>
        <v>10.1</v>
      </c>
      <c r="R10" s="141">
        <f>IF(animals!R20&gt;0,animals!R20,"")</f>
        <v>8.4</v>
      </c>
      <c r="S10" s="54">
        <f>IF(animals!R22&gt;0,animals!R22,"")</f>
        <v>10.5</v>
      </c>
      <c r="T10" s="54">
        <f>IF(animals!R23&gt;0,animals!R23,"")</f>
        <v>8.4</v>
      </c>
      <c r="U10" s="141">
        <f>IF(animals!R24&gt;0,animals!R24,"")</f>
        <v>10.1</v>
      </c>
      <c r="V10" s="141">
        <f>IF(animals!R25&gt;0,animals!R25,"")</f>
        <v>7.3</v>
      </c>
      <c r="W10" s="54">
        <f>IF(animals!R27&gt;0,animals!R27,"")</f>
        <v>10.9</v>
      </c>
      <c r="X10" s="54">
        <f>IF(animals!R28&gt;0,animals!R28,"")</f>
        <v>8.3000000000000007</v>
      </c>
      <c r="Y10" s="54">
        <f>IF(animals!R29&gt;0,animals!R29,"")</f>
        <v>10.199999999999999</v>
      </c>
      <c r="Z10" s="54">
        <f>IF(animals!R30&gt;0,animals!R30,"")</f>
        <v>7.8</v>
      </c>
      <c r="AA10" s="54">
        <f>IF(animals!R32&gt;0,animals!R32,"")</f>
        <v>11.8</v>
      </c>
      <c r="AB10" s="54">
        <f>IF(animals!R33&gt;0,animals!R33,"")</f>
        <v>9.6999999999999993</v>
      </c>
      <c r="AC10" s="54">
        <f>IF(animals!R34&gt;0,animals!R34,"")</f>
        <v>10.7</v>
      </c>
      <c r="AD10" s="54">
        <f>IF(animals!R35&gt;0,animals!R35,"")</f>
        <v>7.3</v>
      </c>
    </row>
    <row r="11" spans="1:30" x14ac:dyDescent="0.2">
      <c r="A11" s="49" t="str">
        <f t="shared" si="0"/>
        <v>Macrobiotus canaricus</v>
      </c>
      <c r="B11" s="79" t="str">
        <f t="shared" si="0"/>
        <v>ES.004</v>
      </c>
      <c r="C11" s="52" t="str">
        <f>animals!T1</f>
        <v>34/2</v>
      </c>
      <c r="D11" s="53">
        <f>IF(animals!T3&gt;0,animals!T3,"")</f>
        <v>388</v>
      </c>
      <c r="E11" s="54">
        <f>IF(animals!T5&gt;0,animals!T5,"")</f>
        <v>35.9</v>
      </c>
      <c r="F11" s="141">
        <f>IF(animals!T6&gt;0,animals!T6,"")</f>
        <v>27.1</v>
      </c>
      <c r="G11" s="141">
        <f>IF(animals!T7&gt;0,animals!T7,"")</f>
        <v>4.5999999999999996</v>
      </c>
      <c r="H11" s="141">
        <f>IF(animals!T8&gt;0,animals!T8,"")</f>
        <v>2.5</v>
      </c>
      <c r="I11" s="154">
        <f>IF(animals!T9&gt;0,animals!T9,"")</f>
        <v>21.3</v>
      </c>
      <c r="J11" s="60">
        <f>IF(animals!T11&gt;0,animals!T11,"")</f>
        <v>7.3</v>
      </c>
      <c r="K11" s="141">
        <f>IF(animals!T12&gt;0,animals!T12,"")</f>
        <v>5.6</v>
      </c>
      <c r="L11" s="141">
        <f>IF(animals!T13&gt;0,animals!T13,"")</f>
        <v>2.1</v>
      </c>
      <c r="M11" s="141">
        <f>IF(animals!T14&gt;0,animals!T14,"")</f>
        <v>14.6</v>
      </c>
      <c r="N11" s="141">
        <f>IF(animals!T15&gt;0,animals!T15,"")</f>
        <v>16.8</v>
      </c>
      <c r="O11" s="54">
        <f>IF(animals!T17&gt;0,animals!T17,"")</f>
        <v>9.4</v>
      </c>
      <c r="P11" s="141">
        <f>IF(animals!T18&gt;0,animals!T18,"")</f>
        <v>7</v>
      </c>
      <c r="Q11" s="141">
        <f>IF(animals!T19&gt;0,animals!T19,"")</f>
        <v>9.1999999999999993</v>
      </c>
      <c r="R11" s="141">
        <f>IF(animals!T20&gt;0,animals!T20,"")</f>
        <v>7.1</v>
      </c>
      <c r="S11" s="54">
        <f>IF(animals!T22&gt;0,animals!T22,"")</f>
        <v>9.3000000000000007</v>
      </c>
      <c r="T11" s="54">
        <f>IF(animals!T23&gt;0,animals!T23,"")</f>
        <v>6.9</v>
      </c>
      <c r="U11" s="141">
        <f>IF(animals!T24&gt;0,animals!T24,"")</f>
        <v>9.6999999999999993</v>
      </c>
      <c r="V11" s="141">
        <f>IF(animals!T25&gt;0,animals!T25,"")</f>
        <v>8.1</v>
      </c>
      <c r="W11" s="54">
        <f>IF(animals!T27&gt;0,animals!T27,"")</f>
        <v>9.8000000000000007</v>
      </c>
      <c r="X11" s="54">
        <f>IF(animals!T28&gt;0,animals!T28,"")</f>
        <v>7.1</v>
      </c>
      <c r="Y11" s="54">
        <f>IF(animals!T29&gt;0,animals!T29,"")</f>
        <v>9.1999999999999993</v>
      </c>
      <c r="Z11" s="54">
        <f>IF(animals!T30&gt;0,animals!T30,"")</f>
        <v>6.8</v>
      </c>
      <c r="AA11" s="54">
        <f>IF(animals!T32&gt;0,animals!T32,"")</f>
        <v>20.5</v>
      </c>
      <c r="AB11" s="54">
        <f>IF(animals!T33&gt;0,animals!T33,"")</f>
        <v>7.7</v>
      </c>
      <c r="AC11" s="54">
        <f>IF(animals!T34&gt;0,animals!T34,"")</f>
        <v>11.1</v>
      </c>
      <c r="AD11" s="54">
        <f>IF(animals!T35&gt;0,animals!T35,"")</f>
        <v>8.4</v>
      </c>
    </row>
    <row r="12" spans="1:30" x14ac:dyDescent="0.2">
      <c r="A12" s="49" t="str">
        <f t="shared" si="0"/>
        <v>Macrobiotus canaricus</v>
      </c>
      <c r="B12" s="79" t="str">
        <f t="shared" si="0"/>
        <v>ES.004</v>
      </c>
      <c r="C12" s="52" t="str">
        <f>animals!V1</f>
        <v>34/3</v>
      </c>
      <c r="D12" s="53">
        <f>IF(animals!V3&gt;0,animals!V3,"")</f>
        <v>354</v>
      </c>
      <c r="E12" s="54">
        <f>IF(animals!V5&gt;0,animals!V5,"")</f>
        <v>33.5</v>
      </c>
      <c r="F12" s="141">
        <f>IF(animals!V6&gt;0,animals!V6,"")</f>
        <v>24.9</v>
      </c>
      <c r="G12" s="141">
        <f>IF(animals!V7&gt;0,animals!V7,"")</f>
        <v>4</v>
      </c>
      <c r="H12" s="141">
        <f>IF(animals!V8&gt;0,animals!V8,"")</f>
        <v>2.5</v>
      </c>
      <c r="I12" s="154">
        <f>IF(animals!V9&gt;0,animals!V9,"")</f>
        <v>20.6</v>
      </c>
      <c r="J12" s="60">
        <f>IF(animals!V11&gt;0,animals!V11,"")</f>
        <v>7.3</v>
      </c>
      <c r="K12" s="141">
        <f>IF(animals!V12&gt;0,animals!V12,"")</f>
        <v>5.2</v>
      </c>
      <c r="L12" s="141">
        <f>IF(animals!V13&gt;0,animals!V13,"")</f>
        <v>1.7</v>
      </c>
      <c r="M12" s="141">
        <f>IF(animals!V14&gt;0,animals!V14,"")</f>
        <v>14.1</v>
      </c>
      <c r="N12" s="141">
        <f>IF(animals!V15&gt;0,animals!V15,"")</f>
        <v>16.3</v>
      </c>
      <c r="O12" s="54">
        <f>IF(animals!V17&gt;0,animals!V17,"")</f>
        <v>9.6999999999999993</v>
      </c>
      <c r="P12" s="141">
        <f>IF(animals!V18&gt;0,animals!V18,"")</f>
        <v>7.7</v>
      </c>
      <c r="Q12" s="141">
        <f>IF(animals!V19&gt;0,animals!V19,"")</f>
        <v>9.5</v>
      </c>
      <c r="R12" s="141">
        <f>IF(animals!V20&gt;0,animals!V20,"")</f>
        <v>7.5</v>
      </c>
      <c r="S12" s="54">
        <f>IF(animals!V22&gt;0,animals!V22,"")</f>
        <v>9.9</v>
      </c>
      <c r="T12" s="54">
        <f>IF(animals!V23&gt;0,animals!V23,"")</f>
        <v>7.8</v>
      </c>
      <c r="U12" s="141">
        <f>IF(animals!V24&gt;0,animals!V24,"")</f>
        <v>9.6</v>
      </c>
      <c r="V12" s="141">
        <f>IF(animals!V25&gt;0,animals!V25,"")</f>
        <v>7.3</v>
      </c>
      <c r="W12" s="54">
        <f>IF(animals!V27&gt;0,animals!V27,"")</f>
        <v>9.8000000000000007</v>
      </c>
      <c r="X12" s="54">
        <f>IF(animals!V28&gt;0,animals!V28,"")</f>
        <v>7.2</v>
      </c>
      <c r="Y12" s="54">
        <f>IF(animals!V29&gt;0,animals!V29,"")</f>
        <v>9.8000000000000007</v>
      </c>
      <c r="Z12" s="54">
        <f>IF(animals!V30&gt;0,animals!V30,"")</f>
        <v>7.9</v>
      </c>
      <c r="AA12" s="54">
        <f>IF(animals!V32&gt;0,animals!V32,"")</f>
        <v>10.6</v>
      </c>
      <c r="AB12" s="54">
        <f>IF(animals!V33&gt;0,animals!V33,"")</f>
        <v>8.1999999999999993</v>
      </c>
      <c r="AC12" s="54">
        <f>IF(animals!V34&gt;0,animals!V34,"")</f>
        <v>11.5</v>
      </c>
      <c r="AD12" s="54">
        <f>IF(animals!V35&gt;0,animals!V35,"")</f>
        <v>7.1</v>
      </c>
    </row>
    <row r="13" spans="1:30" x14ac:dyDescent="0.2">
      <c r="A13" s="49" t="str">
        <f t="shared" si="0"/>
        <v>Macrobiotus canaricus</v>
      </c>
      <c r="B13" s="79" t="str">
        <f t="shared" si="0"/>
        <v>ES.004</v>
      </c>
      <c r="C13" s="52" t="str">
        <f>animals!X1</f>
        <v>34/4</v>
      </c>
      <c r="D13" s="53">
        <f>IF(animals!X3&gt;0,animals!X3,"")</f>
        <v>330</v>
      </c>
      <c r="E13" s="54">
        <f>IF(animals!X5&gt;0,animals!X5,"")</f>
        <v>30.2</v>
      </c>
      <c r="F13" s="141">
        <f>IF(animals!X6&gt;0,animals!X6,"")</f>
        <v>22.8</v>
      </c>
      <c r="G13" s="141">
        <f>IF(animals!X7&gt;0,animals!X7,"")</f>
        <v>4</v>
      </c>
      <c r="H13" s="141">
        <f>IF(animals!X8&gt;0,animals!X8,"")</f>
        <v>2.4</v>
      </c>
      <c r="I13" s="154">
        <f>IF(animals!X9&gt;0,animals!X9,"")</f>
        <v>20.6</v>
      </c>
      <c r="J13" s="60">
        <f>IF(animals!X11&gt;0,animals!X11,"")</f>
        <v>6.4</v>
      </c>
      <c r="K13" s="141">
        <f>IF(animals!X12&gt;0,animals!X12,"")</f>
        <v>4.8</v>
      </c>
      <c r="L13" s="141">
        <f>IF(animals!X13&gt;0,animals!X13,"")</f>
        <v>2.2999999999999998</v>
      </c>
      <c r="M13" s="141">
        <f>IF(animals!X14&gt;0,animals!X14,"")</f>
        <v>12.5</v>
      </c>
      <c r="N13" s="141">
        <f>IF(animals!X15&gt;0,animals!X15,"")</f>
        <v>15</v>
      </c>
      <c r="O13" s="54">
        <f>IF(animals!X17&gt;0,animals!X17,"")</f>
        <v>9.1999999999999993</v>
      </c>
      <c r="P13" s="141">
        <f>IF(animals!X18&gt;0,animals!X18,"")</f>
        <v>7.9</v>
      </c>
      <c r="Q13" s="141">
        <f>IF(animals!X19&gt;0,animals!X19,"")</f>
        <v>7.5</v>
      </c>
      <c r="R13" s="141">
        <f>IF(animals!X20&gt;0,animals!X20,"")</f>
        <v>6.1</v>
      </c>
      <c r="S13" s="54">
        <f>IF(animals!X22&gt;0,animals!X22,"")</f>
        <v>9.8000000000000007</v>
      </c>
      <c r="T13" s="54">
        <f>IF(animals!X23&gt;0,animals!X23,"")</f>
        <v>7.8</v>
      </c>
      <c r="U13" s="141">
        <f>IF(animals!X24&gt;0,animals!X24,"")</f>
        <v>9.3000000000000007</v>
      </c>
      <c r="V13" s="141">
        <f>IF(animals!X25&gt;0,animals!X25,"")</f>
        <v>7.2</v>
      </c>
      <c r="W13" s="54">
        <f>IF(animals!X27&gt;0,animals!X27,"")</f>
        <v>9.6999999999999993</v>
      </c>
      <c r="X13" s="54">
        <f>IF(animals!X28&gt;0,animals!X28,"")</f>
        <v>8</v>
      </c>
      <c r="Y13" s="54">
        <f>IF(animals!X29&gt;0,animals!X29,"")</f>
        <v>8.8000000000000007</v>
      </c>
      <c r="Z13" s="54">
        <f>IF(animals!X30&gt;0,animals!X30,"")</f>
        <v>6.9</v>
      </c>
      <c r="AA13" s="54">
        <f>IF(animals!X32&gt;0,animals!X32,"")</f>
        <v>10</v>
      </c>
      <c r="AB13" s="54">
        <f>IF(animals!X33&gt;0,animals!X33,"")</f>
        <v>8.6999999999999993</v>
      </c>
      <c r="AC13" s="54">
        <f>IF(animals!X34&gt;0,animals!X34,"")</f>
        <v>11</v>
      </c>
      <c r="AD13" s="54">
        <f>IF(animals!X35&gt;0,animals!X35,"")</f>
        <v>8</v>
      </c>
    </row>
    <row r="14" spans="1:30" x14ac:dyDescent="0.2">
      <c r="A14" s="49" t="str">
        <f t="shared" si="0"/>
        <v>Macrobiotus canaricus</v>
      </c>
      <c r="B14" s="79" t="str">
        <f t="shared" si="0"/>
        <v>ES.004</v>
      </c>
      <c r="C14" s="52" t="str">
        <f>animals!Z1</f>
        <v>35/1</v>
      </c>
      <c r="D14" s="53">
        <f>IF(animals!Z3&gt;0,animals!Z3,"")</f>
        <v>387</v>
      </c>
      <c r="E14" s="54">
        <f>IF(animals!Z5&gt;0,animals!Z5,"")</f>
        <v>32.299999999999997</v>
      </c>
      <c r="F14" s="141">
        <f>IF(animals!Z6&gt;0,animals!Z6,"")</f>
        <v>24.3</v>
      </c>
      <c r="G14" s="141">
        <f>IF(animals!Z7&gt;0,animals!Z7,"")</f>
        <v>4</v>
      </c>
      <c r="H14" s="141">
        <f>IF(animals!Z8&gt;0,animals!Z8,"")</f>
        <v>2.4</v>
      </c>
      <c r="I14" s="154">
        <f>IF(animals!Z9&gt;0,animals!Z9,"")</f>
        <v>19.399999999999999</v>
      </c>
      <c r="J14" s="60">
        <f>IF(animals!Z11&gt;0,animals!Z11,"")</f>
        <v>6.5</v>
      </c>
      <c r="K14" s="141">
        <f>IF(animals!Z12&gt;0,animals!Z12,"")</f>
        <v>5</v>
      </c>
      <c r="L14" s="141">
        <f>IF(animals!Z13&gt;0,animals!Z13,"")</f>
        <v>2</v>
      </c>
      <c r="M14" s="141">
        <f>IF(animals!Z14&gt;0,animals!Z14,"")</f>
        <v>12.2</v>
      </c>
      <c r="N14" s="141">
        <f>IF(animals!Z15&gt;0,animals!Z15,"")</f>
        <v>14.3</v>
      </c>
      <c r="O14" s="54">
        <f>IF(animals!Z17&gt;0,animals!Z17,"")</f>
        <v>9.5</v>
      </c>
      <c r="P14" s="141">
        <f>IF(animals!Z18&gt;0,animals!Z18,"")</f>
        <v>7.1</v>
      </c>
      <c r="Q14" s="141">
        <f>IF(animals!Z19&gt;0,animals!Z19,"")</f>
        <v>9.1</v>
      </c>
      <c r="R14" s="141">
        <f>IF(animals!Z20&gt;0,animals!Z20,"")</f>
        <v>7.2</v>
      </c>
      <c r="S14" s="54">
        <f>IF(animals!Z22&gt;0,animals!Z22,"")</f>
        <v>10</v>
      </c>
      <c r="T14" s="54">
        <f>IF(animals!Z23&gt;0,animals!Z23,"")</f>
        <v>6.7</v>
      </c>
      <c r="U14" s="141">
        <f>IF(animals!Z24&gt;0,animals!Z24,"")</f>
        <v>9.3000000000000007</v>
      </c>
      <c r="V14" s="141">
        <f>IF(animals!Z25&gt;0,animals!Z25,"")</f>
        <v>6.7</v>
      </c>
      <c r="W14" s="54">
        <f>IF(animals!Z27&gt;0,animals!Z27,"")</f>
        <v>10.1</v>
      </c>
      <c r="X14" s="54">
        <f>IF(animals!Z28&gt;0,animals!Z28,"")</f>
        <v>7.8</v>
      </c>
      <c r="Y14" s="54">
        <f>IF(animals!Z29&gt;0,animals!Z29,"")</f>
        <v>9.6999999999999993</v>
      </c>
      <c r="Z14" s="54">
        <f>IF(animals!Z30&gt;0,animals!Z30,"")</f>
        <v>7.1</v>
      </c>
      <c r="AA14" s="54">
        <f>IF(animals!Z32&gt;0,animals!Z32,"")</f>
        <v>11.6</v>
      </c>
      <c r="AB14" s="54">
        <f>IF(animals!Z33&gt;0,animals!Z33,"")</f>
        <v>7.6</v>
      </c>
      <c r="AC14" s="54">
        <f>IF(animals!Z34&gt;0,animals!Z34,"")</f>
        <v>11.1</v>
      </c>
      <c r="AD14" s="54">
        <f>IF(animals!Z35&gt;0,animals!Z35,"")</f>
        <v>6.9</v>
      </c>
    </row>
    <row r="15" spans="1:30" x14ac:dyDescent="0.2">
      <c r="A15" s="49" t="str">
        <f t="shared" si="0"/>
        <v>Macrobiotus canaricus</v>
      </c>
      <c r="B15" s="79" t="str">
        <f t="shared" si="0"/>
        <v>ES.004</v>
      </c>
      <c r="C15" s="52" t="str">
        <f>animals!AB1</f>
        <v>35/2</v>
      </c>
      <c r="D15" s="53">
        <f>IF(animals!AB3&gt;0,animals!AB3,"")</f>
        <v>371</v>
      </c>
      <c r="E15" s="54">
        <f>IF(animals!AB5&gt;0,animals!AB5,"")</f>
        <v>34.200000000000003</v>
      </c>
      <c r="F15" s="141">
        <f>IF(animals!AB6&gt;0,animals!AB6,"")</f>
        <v>25.5</v>
      </c>
      <c r="G15" s="141">
        <f>IF(animals!AB7&gt;0,animals!AB7,"")</f>
        <v>4.9000000000000004</v>
      </c>
      <c r="H15" s="141">
        <f>IF(animals!AB8&gt;0,animals!AB8,"")</f>
        <v>3</v>
      </c>
      <c r="I15" s="154">
        <f>IF(animals!AB9&gt;0,animals!AB9,"")</f>
        <v>19.899999999999999</v>
      </c>
      <c r="J15" s="60">
        <f>IF(animals!AB11&gt;0,animals!AB11,"")</f>
        <v>7.5</v>
      </c>
      <c r="K15" s="141">
        <f>IF(animals!AB12&gt;0,animals!AB12,"")</f>
        <v>6</v>
      </c>
      <c r="L15" s="141">
        <f>IF(animals!AB13&gt;0,animals!AB13,"")</f>
        <v>1.8</v>
      </c>
      <c r="M15" s="141">
        <f>IF(animals!AB14&gt;0,animals!AB14,"")</f>
        <v>14.8</v>
      </c>
      <c r="N15" s="141">
        <f>IF(animals!AB15&gt;0,animals!AB15,"")</f>
        <v>17.7</v>
      </c>
      <c r="O15" s="54">
        <f>IF(animals!AB17&gt;0,animals!AB17,"")</f>
        <v>9.9</v>
      </c>
      <c r="P15" s="141">
        <f>IF(animals!AB18&gt;0,animals!AB18,"")</f>
        <v>8.1</v>
      </c>
      <c r="Q15" s="141">
        <f>IF(animals!AB19&gt;0,animals!AB19,"")</f>
        <v>10.4</v>
      </c>
      <c r="R15" s="141">
        <f>IF(animals!AB20&gt;0,animals!AB20,"")</f>
        <v>8</v>
      </c>
      <c r="S15" s="54">
        <f>IF(animals!AB22&gt;0,animals!AB22,"")</f>
        <v>10.8</v>
      </c>
      <c r="T15" s="54">
        <f>IF(animals!AB23&gt;0,animals!AB23,"")</f>
        <v>7.1</v>
      </c>
      <c r="U15" s="141">
        <f>IF(animals!AB24&gt;0,animals!AB24,"")</f>
        <v>10.5</v>
      </c>
      <c r="V15" s="141">
        <f>IF(animals!AB25&gt;0,animals!AB25,"")</f>
        <v>8.6</v>
      </c>
      <c r="W15" s="54">
        <f>IF(animals!AB27&gt;0,animals!AB27,"")</f>
        <v>11</v>
      </c>
      <c r="X15" s="54">
        <f>IF(animals!AB28&gt;0,animals!AB28,"")</f>
        <v>9.6999999999999993</v>
      </c>
      <c r="Y15" s="54">
        <f>IF(animals!AB29&gt;0,animals!AB29,"")</f>
        <v>10.8</v>
      </c>
      <c r="Z15" s="54">
        <f>IF(animals!AB30&gt;0,animals!AB30,"")</f>
        <v>8.1</v>
      </c>
      <c r="AA15" s="54">
        <f>IF(animals!AB32&gt;0,animals!AB32,"")</f>
        <v>11.5</v>
      </c>
      <c r="AB15" s="54">
        <f>IF(animals!AB33&gt;0,animals!AB33,"")</f>
        <v>8.8000000000000007</v>
      </c>
      <c r="AC15" s="54">
        <f>IF(animals!AB34&gt;0,animals!AB34,"")</f>
        <v>12.1</v>
      </c>
      <c r="AD15" s="54">
        <f>IF(animals!AB35&gt;0,animals!AB35,"")</f>
        <v>8.6999999999999993</v>
      </c>
    </row>
    <row r="16" spans="1:30" x14ac:dyDescent="0.2">
      <c r="A16" s="49" t="str">
        <f t="shared" si="0"/>
        <v>Macrobiotus canaricus</v>
      </c>
      <c r="B16" s="79" t="str">
        <f t="shared" si="0"/>
        <v>ES.004</v>
      </c>
      <c r="C16" s="52" t="str">
        <f>animals!AD1</f>
        <v>35/3</v>
      </c>
      <c r="D16" s="53">
        <f>IF(animals!AD3&gt;0,animals!AD3,"")</f>
        <v>353</v>
      </c>
      <c r="E16" s="54">
        <f>IF(animals!AD5&gt;0,animals!AD5,"")</f>
        <v>34.799999999999997</v>
      </c>
      <c r="F16" s="141">
        <f>IF(animals!AD6&gt;0,animals!AD6,"")</f>
        <v>26</v>
      </c>
      <c r="G16" s="141">
        <f>IF(animals!AD7&gt;0,animals!AD7,"")</f>
        <v>5.4</v>
      </c>
      <c r="H16" s="141">
        <f>IF(animals!AD8&gt;0,animals!AD8,"")</f>
        <v>2.8</v>
      </c>
      <c r="I16" s="154">
        <f>IF(animals!AD9&gt;0,animals!AD9,"")</f>
        <v>20.5</v>
      </c>
      <c r="J16" s="60">
        <f>IF(animals!AD11&gt;0,animals!AD11,"")</f>
        <v>8.8000000000000007</v>
      </c>
      <c r="K16" s="141">
        <f>IF(animals!AD12&gt;0,animals!AD12,"")</f>
        <v>6.3</v>
      </c>
      <c r="L16" s="141">
        <f>IF(animals!AD13&gt;0,animals!AD13,"")</f>
        <v>2.4</v>
      </c>
      <c r="M16" s="141">
        <f>IF(animals!AD14&gt;0,animals!AD14,"")</f>
        <v>15.9</v>
      </c>
      <c r="N16" s="141">
        <f>IF(animals!AD15&gt;0,animals!AD15,"")</f>
        <v>19</v>
      </c>
      <c r="O16" s="54">
        <f>IF(animals!AD17&gt;0,animals!AD17,"")</f>
        <v>9.4</v>
      </c>
      <c r="P16" s="141">
        <f>IF(animals!AD18&gt;0,animals!AD18,"")</f>
        <v>6.8</v>
      </c>
      <c r="Q16" s="141">
        <f>IF(animals!AD19&gt;0,animals!AD19,"")</f>
        <v>9.6999999999999993</v>
      </c>
      <c r="R16" s="141">
        <f>IF(animals!AD20&gt;0,animals!AD20,"")</f>
        <v>7.6</v>
      </c>
      <c r="S16" s="54">
        <f>IF(animals!AD22&gt;0,animals!AD22,"")</f>
        <v>10</v>
      </c>
      <c r="T16" s="54">
        <f>IF(animals!AD23&gt;0,animals!AD23,"")</f>
        <v>8</v>
      </c>
      <c r="U16" s="141">
        <f>IF(animals!AD24&gt;0,animals!AD24,"")</f>
        <v>9.4</v>
      </c>
      <c r="V16" s="141">
        <f>IF(animals!AD25&gt;0,animals!AD25,"")</f>
        <v>7.6</v>
      </c>
      <c r="W16" s="54">
        <f>IF(animals!AD27&gt;0,animals!AD27,"")</f>
        <v>10.4</v>
      </c>
      <c r="X16" s="54">
        <f>IF(animals!AD28&gt;0,animals!AD28,"")</f>
        <v>8</v>
      </c>
      <c r="Y16" s="54">
        <f>IF(animals!AD29&gt;0,animals!AD29,"")</f>
        <v>9.1999999999999993</v>
      </c>
      <c r="Z16" s="54">
        <f>IF(animals!AD30&gt;0,animals!AD30,"")</f>
        <v>6.6</v>
      </c>
      <c r="AA16" s="54">
        <f>IF(animals!AD32&gt;0,animals!AD32,"")</f>
        <v>10.8</v>
      </c>
      <c r="AB16" s="54">
        <f>IF(animals!AD33&gt;0,animals!AD33,"")</f>
        <v>8.8000000000000007</v>
      </c>
      <c r="AC16" s="54">
        <f>IF(animals!AD34&gt;0,animals!AD34,"")</f>
        <v>12</v>
      </c>
      <c r="AD16" s="54">
        <f>IF(animals!AD35&gt;0,animals!AD35,"")</f>
        <v>9.5</v>
      </c>
    </row>
    <row r="17" spans="1:30" x14ac:dyDescent="0.2">
      <c r="A17" s="49" t="str">
        <f t="shared" si="0"/>
        <v>Macrobiotus canaricus</v>
      </c>
      <c r="B17" s="79" t="str">
        <f t="shared" si="0"/>
        <v>ES.004</v>
      </c>
      <c r="C17" s="52" t="str">
        <f>animals!AF1</f>
        <v>43/2</v>
      </c>
      <c r="D17" s="53">
        <f>IF(animals!AF3&gt;0,animals!AF3,"")</f>
        <v>342</v>
      </c>
      <c r="E17" s="54">
        <f>IF(animals!AF5&gt;0,animals!AF5,"")</f>
        <v>29.5</v>
      </c>
      <c r="F17" s="141">
        <f>IF(animals!AF6&gt;0,animals!AF6,"")</f>
        <v>22.4</v>
      </c>
      <c r="G17" s="141">
        <f>IF(animals!AF7&gt;0,animals!AF7,"")</f>
        <v>4.0999999999999996</v>
      </c>
      <c r="H17" s="141">
        <f>IF(animals!AF8&gt;0,animals!AF8,"")</f>
        <v>2.5</v>
      </c>
      <c r="I17" s="154">
        <f>IF(animals!AF9&gt;0,animals!AF9,"")</f>
        <v>16.2</v>
      </c>
      <c r="J17" s="60">
        <f>IF(animals!AF11&gt;0,animals!AF11,"")</f>
        <v>5.8</v>
      </c>
      <c r="K17" s="141">
        <f>IF(animals!AF12&gt;0,animals!AF12,"")</f>
        <v>5</v>
      </c>
      <c r="L17" s="141">
        <f>IF(animals!AF13&gt;0,animals!AF13,"")</f>
        <v>1.6</v>
      </c>
      <c r="M17" s="141">
        <f>IF(animals!AF14&gt;0,animals!AF14,"")</f>
        <v>11.5</v>
      </c>
      <c r="N17" s="141">
        <f>IF(animals!AF15&gt;0,animals!AF15,"")</f>
        <v>14</v>
      </c>
      <c r="O17" s="54">
        <f>IF(animals!AF17&gt;0,animals!AF17,"")</f>
        <v>9.1</v>
      </c>
      <c r="P17" s="141">
        <f>IF(animals!AF18&gt;0,animals!AF18,"")</f>
        <v>6.2</v>
      </c>
      <c r="Q17" s="141">
        <f>IF(animals!AF19&gt;0,animals!AF19,"")</f>
        <v>8.6999999999999993</v>
      </c>
      <c r="R17" s="141">
        <f>IF(animals!AF20&gt;0,animals!AF20,"")</f>
        <v>6.7</v>
      </c>
      <c r="S17" s="54">
        <f>IF(animals!AF22&gt;0,animals!AF22,"")</f>
        <v>9.4</v>
      </c>
      <c r="T17" s="54">
        <f>IF(animals!AF23&gt;0,animals!AF23,"")</f>
        <v>6.6</v>
      </c>
      <c r="U17" s="141">
        <f>IF(animals!AF24&gt;0,animals!AF24,"")</f>
        <v>9.1999999999999993</v>
      </c>
      <c r="V17" s="141">
        <f>IF(animals!AF25&gt;0,animals!AF25,"")</f>
        <v>7.4</v>
      </c>
      <c r="W17" s="54">
        <f>IF(animals!AF27&gt;0,animals!AF27,"")</f>
        <v>9.1999999999999993</v>
      </c>
      <c r="X17" s="54">
        <f>IF(animals!AF28&gt;0,animals!AF28,"")</f>
        <v>6.4</v>
      </c>
      <c r="Y17" s="54">
        <f>IF(animals!AF29&gt;0,animals!AF29,"")</f>
        <v>8.9</v>
      </c>
      <c r="Z17" s="54">
        <f>IF(animals!AF30&gt;0,animals!AF30,"")</f>
        <v>7.2</v>
      </c>
      <c r="AA17" s="54">
        <f>IF(animals!AF32&gt;0,animals!AF32,"")</f>
        <v>8.6</v>
      </c>
      <c r="AB17" s="54">
        <f>IF(animals!AF33&gt;0,animals!AF33,"")</f>
        <v>7.6</v>
      </c>
      <c r="AC17" s="54" t="str">
        <f>IF(animals!AF34&gt;0,animals!AF34,"")</f>
        <v/>
      </c>
      <c r="AD17" s="54" t="str">
        <f>IF(animals!AF35&gt;0,animals!AF35,"")</f>
        <v/>
      </c>
    </row>
    <row r="18" spans="1:30" x14ac:dyDescent="0.2">
      <c r="A18" s="49" t="str">
        <f t="shared" si="0"/>
        <v>Macrobiotus canaricus</v>
      </c>
      <c r="B18" s="79" t="str">
        <f t="shared" si="0"/>
        <v>ES.004</v>
      </c>
      <c r="C18" s="52" t="str">
        <f>animals!AH1</f>
        <v>36/1</v>
      </c>
      <c r="D18" s="53">
        <f>IF(animals!AH3&gt;0,animals!AH3,"")</f>
        <v>430</v>
      </c>
      <c r="E18" s="54">
        <f>IF(animals!AH5&gt;0,animals!AH5,"")</f>
        <v>36.299999999999997</v>
      </c>
      <c r="F18" s="141">
        <f>IF(animals!AH6&gt;0,animals!AH6,"")</f>
        <v>27.8</v>
      </c>
      <c r="G18" s="141">
        <f>IF(animals!AH7&gt;0,animals!AH7,"")</f>
        <v>4.5</v>
      </c>
      <c r="H18" s="141">
        <f>IF(animals!AH8&gt;0,animals!AH8,"")</f>
        <v>3.3</v>
      </c>
      <c r="I18" s="154">
        <f>IF(animals!AH9&gt;0,animals!AH9,"")</f>
        <v>22</v>
      </c>
      <c r="J18" s="60">
        <f>IF(animals!AH11&gt;0,animals!AH11,"")</f>
        <v>7.4</v>
      </c>
      <c r="K18" s="141">
        <f>IF(animals!AH12&gt;0,animals!AH12,"")</f>
        <v>6.7</v>
      </c>
      <c r="L18" s="141">
        <f>IF(animals!AH13&gt;0,animals!AH13,"")</f>
        <v>1.9</v>
      </c>
      <c r="M18" s="141">
        <f>IF(animals!AH14&gt;0,animals!AH14,"")</f>
        <v>15</v>
      </c>
      <c r="N18" s="141">
        <f>IF(animals!AH15&gt;0,animals!AH15,"")</f>
        <v>17.3</v>
      </c>
      <c r="O18" s="54">
        <f>IF(animals!AH17&gt;0,animals!AH17,"")</f>
        <v>10.9</v>
      </c>
      <c r="P18" s="141">
        <f>IF(animals!AH18&gt;0,animals!AH18,"")</f>
        <v>8.1999999999999993</v>
      </c>
      <c r="Q18" s="141">
        <f>IF(animals!AH19&gt;0,animals!AH19,"")</f>
        <v>9.5</v>
      </c>
      <c r="R18" s="141">
        <f>IF(animals!AH20&gt;0,animals!AH20,"")</f>
        <v>6.3</v>
      </c>
      <c r="S18" s="54">
        <f>IF(animals!AH22&gt;0,animals!AH22,"")</f>
        <v>10.8</v>
      </c>
      <c r="T18" s="54">
        <f>IF(animals!AH23&gt;0,animals!AH23,"")</f>
        <v>8.6999999999999993</v>
      </c>
      <c r="U18" s="141">
        <f>IF(animals!AH24&gt;0,animals!AH24,"")</f>
        <v>10.8</v>
      </c>
      <c r="V18" s="141">
        <f>IF(animals!AH25&gt;0,animals!AH25,"")</f>
        <v>7.6</v>
      </c>
      <c r="W18" s="54">
        <f>IF(animals!AH27&gt;0,animals!AH27,"")</f>
        <v>10.7</v>
      </c>
      <c r="X18" s="54">
        <f>IF(animals!AH28&gt;0,animals!AH28,"")</f>
        <v>8</v>
      </c>
      <c r="Y18" s="54">
        <f>IF(animals!AH29&gt;0,animals!AH29,"")</f>
        <v>10.6</v>
      </c>
      <c r="Z18" s="54">
        <f>IF(animals!AH30&gt;0,animals!AH30,"")</f>
        <v>7.9</v>
      </c>
      <c r="AA18" s="54">
        <f>IF(animals!AH32&gt;0,animals!AH32,"")</f>
        <v>12.6</v>
      </c>
      <c r="AB18" s="54">
        <f>IF(animals!AH33&gt;0,animals!AH33,"")</f>
        <v>9</v>
      </c>
      <c r="AC18" s="54">
        <f>IF(animals!AH34&gt;0,animals!AH34,"")</f>
        <v>13.2</v>
      </c>
      <c r="AD18" s="54">
        <f>IF(animals!AH35&gt;0,animals!AH35,"")</f>
        <v>9.4</v>
      </c>
    </row>
    <row r="19" spans="1:30" x14ac:dyDescent="0.2">
      <c r="A19" s="49" t="str">
        <f t="shared" si="0"/>
        <v>Macrobiotus canaricus</v>
      </c>
      <c r="B19" s="79" t="str">
        <f t="shared" si="0"/>
        <v>ES.004</v>
      </c>
      <c r="C19" s="52" t="str">
        <f>animals!AJ1</f>
        <v>36/2</v>
      </c>
      <c r="D19" s="53">
        <f>IF(animals!AJ3&gt;0,animals!AJ3,"")</f>
        <v>391</v>
      </c>
      <c r="E19" s="54">
        <f>IF(animals!AJ5&gt;0,animals!AJ5,"")</f>
        <v>33.9</v>
      </c>
      <c r="F19" s="141">
        <f>IF(animals!AJ6&gt;0,animals!AJ6,"")</f>
        <v>25.5</v>
      </c>
      <c r="G19" s="141">
        <f>IF(animals!AJ7&gt;0,animals!AJ7,"")</f>
        <v>3.7</v>
      </c>
      <c r="H19" s="141">
        <f>IF(animals!AJ8&gt;0,animals!AJ8,"")</f>
        <v>2.2999999999999998</v>
      </c>
      <c r="I19" s="154">
        <f>IF(animals!AJ9&gt;0,animals!AJ9,"")</f>
        <v>20.7</v>
      </c>
      <c r="J19" s="60">
        <f>IF(animals!AJ11&gt;0,animals!AJ11,"")</f>
        <v>7.7</v>
      </c>
      <c r="K19" s="141">
        <f>IF(animals!AJ12&gt;0,animals!AJ12,"")</f>
        <v>6</v>
      </c>
      <c r="L19" s="141">
        <f>IF(animals!AJ13&gt;0,animals!AJ13,"")</f>
        <v>2.2000000000000002</v>
      </c>
      <c r="M19" s="141">
        <f>IF(animals!AJ14&gt;0,animals!AJ14,"")</f>
        <v>14.6</v>
      </c>
      <c r="N19" s="141">
        <f>IF(animals!AJ15&gt;0,animals!AJ15,"")</f>
        <v>17.2</v>
      </c>
      <c r="O19" s="54">
        <f>IF(animals!AJ17&gt;0,animals!AJ17,"")</f>
        <v>9.1</v>
      </c>
      <c r="P19" s="141">
        <f>IF(animals!AJ18&gt;0,animals!AJ18,"")</f>
        <v>7</v>
      </c>
      <c r="Q19" s="141">
        <f>IF(animals!AJ19&gt;0,animals!AJ19,"")</f>
        <v>9.1999999999999993</v>
      </c>
      <c r="R19" s="141">
        <f>IF(animals!AJ20&gt;0,animals!AJ20,"")</f>
        <v>6.7</v>
      </c>
      <c r="S19" s="54">
        <f>IF(animals!AJ22&gt;0,animals!AJ22,"")</f>
        <v>9.5</v>
      </c>
      <c r="T19" s="54">
        <f>IF(animals!AJ23&gt;0,animals!AJ23,"")</f>
        <v>6.7</v>
      </c>
      <c r="U19" s="141">
        <f>IF(animals!AJ24&gt;0,animals!AJ24,"")</f>
        <v>8.1999999999999993</v>
      </c>
      <c r="V19" s="141">
        <f>IF(animals!AJ25&gt;0,animals!AJ25,"")</f>
        <v>5.4</v>
      </c>
      <c r="W19" s="54">
        <f>IF(animals!AJ27&gt;0,animals!AJ27,"")</f>
        <v>9.8000000000000007</v>
      </c>
      <c r="X19" s="54">
        <f>IF(animals!AJ28&gt;0,animals!AJ28,"")</f>
        <v>7.3</v>
      </c>
      <c r="Y19" s="54">
        <f>IF(animals!AJ29&gt;0,animals!AJ29,"")</f>
        <v>9.9</v>
      </c>
      <c r="Z19" s="54">
        <f>IF(animals!AJ30&gt;0,animals!AJ30,"")</f>
        <v>7</v>
      </c>
      <c r="AA19" s="54">
        <f>IF(animals!AJ32&gt;0,animals!AJ32,"")</f>
        <v>10.3</v>
      </c>
      <c r="AB19" s="54">
        <f>IF(animals!AJ33&gt;0,animals!AJ33,"")</f>
        <v>7</v>
      </c>
      <c r="AC19" s="54">
        <f>IF(animals!AJ34&gt;0,animals!AJ34,"")</f>
        <v>10.6</v>
      </c>
      <c r="AD19" s="54">
        <f>IF(animals!AJ35&gt;0,animals!AJ35,"")</f>
        <v>7.3</v>
      </c>
    </row>
    <row r="20" spans="1:30" x14ac:dyDescent="0.2">
      <c r="A20" s="49" t="str">
        <f t="shared" ref="A20:B31" si="1">A$2</f>
        <v>Macrobiotus canaricus</v>
      </c>
      <c r="B20" s="79" t="str">
        <f t="shared" si="1"/>
        <v>ES.004</v>
      </c>
      <c r="C20" s="52" t="str">
        <f>animals!AL1</f>
        <v>36/3</v>
      </c>
      <c r="D20" s="53">
        <f>IF(animals!AL3&gt;0,animals!AL3,"")</f>
        <v>398</v>
      </c>
      <c r="E20" s="54">
        <f>IF(animals!AL5&gt;0,animals!AL5,"")</f>
        <v>33.1</v>
      </c>
      <c r="F20" s="141">
        <f>IF(animals!AL6&gt;0,animals!AL6,"")</f>
        <v>25.1</v>
      </c>
      <c r="G20" s="141">
        <f>IF(animals!AL7&gt;0,animals!AL7,"")</f>
        <v>4.5999999999999996</v>
      </c>
      <c r="H20" s="141">
        <f>IF(animals!AL8&gt;0,animals!AL8,"")</f>
        <v>2.8</v>
      </c>
      <c r="I20" s="154">
        <f>IF(animals!AL9&gt;0,animals!AL9,"")</f>
        <v>21.7</v>
      </c>
      <c r="J20" s="60">
        <f>IF(animals!AL11&gt;0,animals!AL11,"")</f>
        <v>9.4</v>
      </c>
      <c r="K20" s="141">
        <f>IF(animals!AL12&gt;0,animals!AL12,"")</f>
        <v>6.8</v>
      </c>
      <c r="L20" s="141">
        <f>IF(animals!AL13&gt;0,animals!AL13,"")</f>
        <v>1.9</v>
      </c>
      <c r="M20" s="141">
        <f>IF(animals!AL14&gt;0,animals!AL14,"")</f>
        <v>17.2</v>
      </c>
      <c r="N20" s="141">
        <f>IF(animals!AL15&gt;0,animals!AL15,"")</f>
        <v>18.3</v>
      </c>
      <c r="O20" s="54">
        <f>IF(animals!AL17&gt;0,animals!AL17,"")</f>
        <v>11.1</v>
      </c>
      <c r="P20" s="141">
        <f>IF(animals!AL18&gt;0,animals!AL18,"")</f>
        <v>8.6</v>
      </c>
      <c r="Q20" s="141">
        <f>IF(animals!AL19&gt;0,animals!AL19,"")</f>
        <v>10.6</v>
      </c>
      <c r="R20" s="141">
        <f>IF(animals!AL20&gt;0,animals!AL20,"")</f>
        <v>7.7</v>
      </c>
      <c r="S20" s="54">
        <f>IF(animals!AL22&gt;0,animals!AL22,"")</f>
        <v>11.8</v>
      </c>
      <c r="T20" s="54">
        <f>IF(animals!AL23&gt;0,animals!AL23,"")</f>
        <v>8.6</v>
      </c>
      <c r="U20" s="141">
        <f>IF(animals!AL24&gt;0,animals!AL24,"")</f>
        <v>10</v>
      </c>
      <c r="V20" s="141">
        <f>IF(animals!AL25&gt;0,animals!AL25,"")</f>
        <v>7.4</v>
      </c>
      <c r="W20" s="54">
        <f>IF(animals!AL27&gt;0,animals!AL27,"")</f>
        <v>10.8</v>
      </c>
      <c r="X20" s="54">
        <f>IF(animals!AL28&gt;0,animals!AL28,"")</f>
        <v>8</v>
      </c>
      <c r="Y20" s="54">
        <f>IF(animals!AL29&gt;0,animals!AL29,"")</f>
        <v>9.1999999999999993</v>
      </c>
      <c r="Z20" s="54">
        <f>IF(animals!AL30&gt;0,animals!AL30,"")</f>
        <v>7.2</v>
      </c>
      <c r="AA20" s="54">
        <f>IF(animals!AL32&gt;0,animals!AL32,"")</f>
        <v>11.5</v>
      </c>
      <c r="AB20" s="54" t="str">
        <f>IF(animals!AL33&gt;0,animals!AL33,"")</f>
        <v/>
      </c>
      <c r="AC20" s="54">
        <f>IF(animals!AL34&gt;0,animals!AL34,"")</f>
        <v>11.3</v>
      </c>
      <c r="AD20" s="54">
        <f>IF(animals!AL35&gt;0,animals!AL35,"")</f>
        <v>7.2</v>
      </c>
    </row>
    <row r="21" spans="1:30" x14ac:dyDescent="0.2">
      <c r="A21" s="49" t="str">
        <f t="shared" si="1"/>
        <v>Macrobiotus canaricus</v>
      </c>
      <c r="B21" s="79" t="str">
        <f t="shared" si="1"/>
        <v>ES.004</v>
      </c>
      <c r="C21" s="52" t="str">
        <f>animals!AN1</f>
        <v>36/4</v>
      </c>
      <c r="D21" s="53">
        <f>IF(animals!AN3&gt;0,animals!AN3,"")</f>
        <v>431</v>
      </c>
      <c r="E21" s="54">
        <f>IF(animals!AN5&gt;0,animals!AN5,"")</f>
        <v>36.299999999999997</v>
      </c>
      <c r="F21" s="141">
        <f>IF(animals!AN6&gt;0,animals!AN6,"")</f>
        <v>27.1</v>
      </c>
      <c r="G21" s="141">
        <f>IF(animals!AN7&gt;0,animals!AN7,"")</f>
        <v>4.4000000000000004</v>
      </c>
      <c r="H21" s="141">
        <f>IF(animals!AN8&gt;0,animals!AN8,"")</f>
        <v>2.4</v>
      </c>
      <c r="I21" s="154">
        <f>IF(animals!AN9&gt;0,animals!AN9,"")</f>
        <v>19.399999999999999</v>
      </c>
      <c r="J21" s="60">
        <f>IF(animals!AN11&gt;0,animals!AN11,"")</f>
        <v>9.5</v>
      </c>
      <c r="K21" s="141">
        <f>IF(animals!AN12&gt;0,animals!AN12,"")</f>
        <v>7.1</v>
      </c>
      <c r="L21" s="141">
        <f>IF(animals!AN13&gt;0,animals!AN13,"")</f>
        <v>2.1</v>
      </c>
      <c r="M21" s="141">
        <f>IF(animals!AN14&gt;0,animals!AN14,"")</f>
        <v>17.5</v>
      </c>
      <c r="N21" s="141">
        <f>IF(animals!AN15&gt;0,animals!AN15,"")</f>
        <v>19.399999999999999</v>
      </c>
      <c r="O21" s="54">
        <f>IF(animals!AN17&gt;0,animals!AN17,"")</f>
        <v>9.9</v>
      </c>
      <c r="P21" s="141">
        <f>IF(animals!AN18&gt;0,animals!AN18,"")</f>
        <v>7.6</v>
      </c>
      <c r="Q21" s="141">
        <f>IF(animals!AN19&gt;0,animals!AN19,"")</f>
        <v>9.6999999999999993</v>
      </c>
      <c r="R21" s="141">
        <f>IF(animals!AN20&gt;0,animals!AN20,"")</f>
        <v>7.3</v>
      </c>
      <c r="S21" s="54">
        <f>IF(animals!AN22&gt;0,animals!AN22,"")</f>
        <v>10.3</v>
      </c>
      <c r="T21" s="54">
        <f>IF(animals!AN23&gt;0,animals!AN23,"")</f>
        <v>7.7</v>
      </c>
      <c r="U21" s="141">
        <f>IF(animals!AN24&gt;0,animals!AN24,"")</f>
        <v>10.4</v>
      </c>
      <c r="V21" s="141">
        <f>IF(animals!AN25&gt;0,animals!AN25,"")</f>
        <v>8.6</v>
      </c>
      <c r="W21" s="54">
        <f>IF(animals!AN27&gt;0,animals!AN27,"")</f>
        <v>11</v>
      </c>
      <c r="X21" s="54">
        <f>IF(animals!AN28&gt;0,animals!AN28,"")</f>
        <v>7.6</v>
      </c>
      <c r="Y21" s="54">
        <f>IF(animals!AN29&gt;0,animals!AN29,"")</f>
        <v>11.3</v>
      </c>
      <c r="Z21" s="54">
        <f>IF(animals!AN30&gt;0,animals!AN30,"")</f>
        <v>8.9</v>
      </c>
      <c r="AA21" s="54">
        <f>IF(animals!AN32&gt;0,animals!AN32,"")</f>
        <v>11.3</v>
      </c>
      <c r="AB21" s="54">
        <f>IF(animals!AN33&gt;0,animals!AN33,"")</f>
        <v>6.7</v>
      </c>
      <c r="AC21" s="54">
        <f>IF(animals!AN34&gt;0,animals!AN34,"")</f>
        <v>12.2</v>
      </c>
      <c r="AD21" s="54">
        <f>IF(animals!AN35&gt;0,animals!AN35,"")</f>
        <v>9.3000000000000007</v>
      </c>
    </row>
    <row r="22" spans="1:30" x14ac:dyDescent="0.2">
      <c r="A22" s="49" t="str">
        <f t="shared" si="1"/>
        <v>Macrobiotus canaricus</v>
      </c>
      <c r="B22" s="79" t="str">
        <f t="shared" si="1"/>
        <v>ES.004</v>
      </c>
      <c r="C22" s="52" t="str">
        <f>animals!AP1</f>
        <v>37/1</v>
      </c>
      <c r="D22" s="53">
        <f>IF(animals!AP3&gt;0,animals!AP3,"")</f>
        <v>382</v>
      </c>
      <c r="E22" s="54">
        <f>IF(animals!AP5&gt;0,animals!AP5,"")</f>
        <v>35</v>
      </c>
      <c r="F22" s="141">
        <f>IF(animals!AP6&gt;0,animals!AP6,"")</f>
        <v>26.2</v>
      </c>
      <c r="G22" s="141">
        <f>IF(animals!AP7&gt;0,animals!AP7,"")</f>
        <v>4.5</v>
      </c>
      <c r="H22" s="141">
        <f>IF(animals!AP8&gt;0,animals!AP8,"")</f>
        <v>2.6</v>
      </c>
      <c r="I22" s="154">
        <f>IF(animals!AP9&gt;0,animals!AP9,"")</f>
        <v>18.899999999999999</v>
      </c>
      <c r="J22" s="60">
        <f>IF(animals!AP11&gt;0,animals!AP11,"")</f>
        <v>8.6</v>
      </c>
      <c r="K22" s="141">
        <f>IF(animals!AP12&gt;0,animals!AP12,"")</f>
        <v>6.2</v>
      </c>
      <c r="L22" s="141">
        <f>IF(animals!AP13&gt;0,animals!AP13,"")</f>
        <v>2</v>
      </c>
      <c r="M22" s="141">
        <f>IF(animals!AP14&gt;0,animals!AP14,"")</f>
        <v>15.2</v>
      </c>
      <c r="N22" s="141">
        <f>IF(animals!AP15&gt;0,animals!AP15,"")</f>
        <v>17.8</v>
      </c>
      <c r="O22" s="54">
        <f>IF(animals!AP17&gt;0,animals!AP17,"")</f>
        <v>9.3000000000000007</v>
      </c>
      <c r="P22" s="141">
        <f>IF(animals!AP18&gt;0,animals!AP18,"")</f>
        <v>7.2</v>
      </c>
      <c r="Q22" s="141">
        <f>IF(animals!AP19&gt;0,animals!AP19,"")</f>
        <v>8.9</v>
      </c>
      <c r="R22" s="141">
        <f>IF(animals!AP20&gt;0,animals!AP20,"")</f>
        <v>6.8</v>
      </c>
      <c r="S22" s="54">
        <f>IF(animals!AP22&gt;0,animals!AP22,"")</f>
        <v>10.3</v>
      </c>
      <c r="T22" s="54">
        <f>IF(animals!AP23&gt;0,animals!AP23,"")</f>
        <v>8.3000000000000007</v>
      </c>
      <c r="U22" s="141">
        <f>IF(animals!AP24&gt;0,animals!AP24,"")</f>
        <v>9.1</v>
      </c>
      <c r="V22" s="141">
        <f>IF(animals!AP25&gt;0,animals!AP25,"")</f>
        <v>7.1</v>
      </c>
      <c r="W22" s="54">
        <f>IF(animals!AP27&gt;0,animals!AP27,"")</f>
        <v>10.1</v>
      </c>
      <c r="X22" s="54">
        <f>IF(animals!AP28&gt;0,animals!AP28,"")</f>
        <v>7.6</v>
      </c>
      <c r="Y22" s="54">
        <f>IF(animals!AP29&gt;0,animals!AP29,"")</f>
        <v>9.8000000000000007</v>
      </c>
      <c r="Z22" s="54">
        <f>IF(animals!AP30&gt;0,animals!AP30,"")</f>
        <v>7.5</v>
      </c>
      <c r="AA22" s="54">
        <f>IF(animals!AP32&gt;0,animals!AP32,"")</f>
        <v>10.8</v>
      </c>
      <c r="AB22" s="54">
        <f>IF(animals!AP33&gt;0,animals!AP33,"")</f>
        <v>8.3000000000000007</v>
      </c>
      <c r="AC22" s="54">
        <f>IF(animals!AP34&gt;0,animals!AP34,"")</f>
        <v>10.9</v>
      </c>
      <c r="AD22" s="54">
        <f>IF(animals!AP35&gt;0,animals!AP35,"")</f>
        <v>9.1</v>
      </c>
    </row>
    <row r="23" spans="1:30" x14ac:dyDescent="0.2">
      <c r="A23" s="49" t="str">
        <f t="shared" si="1"/>
        <v>Macrobiotus canaricus</v>
      </c>
      <c r="B23" s="79" t="str">
        <f t="shared" si="1"/>
        <v>ES.004</v>
      </c>
      <c r="C23" s="52" t="str">
        <f>animals!AR1</f>
        <v>37/2</v>
      </c>
      <c r="D23" s="53">
        <f>IF(animals!AR3&gt;0,animals!AR3,"")</f>
        <v>400</v>
      </c>
      <c r="E23" s="54">
        <f>IF(animals!AR5&gt;0,animals!AR5,"")</f>
        <v>35.700000000000003</v>
      </c>
      <c r="F23" s="141">
        <f>IF(animals!AR6&gt;0,animals!AR6,"")</f>
        <v>26.6</v>
      </c>
      <c r="G23" s="141">
        <f>IF(animals!AR7&gt;0,animals!AR7,"")</f>
        <v>4.2</v>
      </c>
      <c r="H23" s="141">
        <f>IF(animals!AR8&gt;0,animals!AR8,"")</f>
        <v>2.4</v>
      </c>
      <c r="I23" s="154">
        <f>IF(animals!AR9&gt;0,animals!AR9,"")</f>
        <v>20.9</v>
      </c>
      <c r="J23" s="60">
        <f>IF(animals!AR11&gt;0,animals!AR11,"")</f>
        <v>7.4</v>
      </c>
      <c r="K23" s="141">
        <f>IF(animals!AR12&gt;0,animals!AR12,"")</f>
        <v>5.9</v>
      </c>
      <c r="L23" s="141">
        <f>IF(animals!AR13&gt;0,animals!AR13,"")</f>
        <v>2</v>
      </c>
      <c r="M23" s="141">
        <f>IF(animals!AR14&gt;0,animals!AR14,"")</f>
        <v>14.8</v>
      </c>
      <c r="N23" s="141">
        <f>IF(animals!AR15&gt;0,animals!AR15,"")</f>
        <v>17.3</v>
      </c>
      <c r="O23" s="54">
        <f>IF(animals!AR17&gt;0,animals!AR17,"")</f>
        <v>9</v>
      </c>
      <c r="P23" s="141">
        <f>IF(animals!AR18&gt;0,animals!AR18,"")</f>
        <v>6.8</v>
      </c>
      <c r="Q23" s="141">
        <f>IF(animals!AR19&gt;0,animals!AR19,"")</f>
        <v>9.1</v>
      </c>
      <c r="R23" s="141">
        <f>IF(animals!AR20&gt;0,animals!AR20,"")</f>
        <v>6.8</v>
      </c>
      <c r="S23" s="54">
        <f>IF(animals!AR22&gt;0,animals!AR22,"")</f>
        <v>9.1999999999999993</v>
      </c>
      <c r="T23" s="54">
        <f>IF(animals!AR23&gt;0,animals!AR23,"")</f>
        <v>6.7</v>
      </c>
      <c r="U23" s="141">
        <f>IF(animals!AR24&gt;0,animals!AR24,"")</f>
        <v>8.9</v>
      </c>
      <c r="V23" s="141">
        <f>IF(animals!AR25&gt;0,animals!AR25,"")</f>
        <v>6.3</v>
      </c>
      <c r="W23" s="54">
        <f>IF(animals!AR27&gt;0,animals!AR27,"")</f>
        <v>9.4</v>
      </c>
      <c r="X23" s="54">
        <f>IF(animals!AR28&gt;0,animals!AR28,"")</f>
        <v>6.7</v>
      </c>
      <c r="Y23" s="54">
        <f>IF(animals!AR29&gt;0,animals!AR29,"")</f>
        <v>8.3000000000000007</v>
      </c>
      <c r="Z23" s="54">
        <f>IF(animals!AR30&gt;0,animals!AR30,"")</f>
        <v>6</v>
      </c>
      <c r="AA23" s="54">
        <f>IF(animals!AR32&gt;0,animals!AR32,"")</f>
        <v>10.6</v>
      </c>
      <c r="AB23" s="54">
        <f>IF(animals!AR33&gt;0,animals!AR33,"")</f>
        <v>8.1</v>
      </c>
      <c r="AC23" s="54">
        <f>IF(animals!AR34&gt;0,animals!AR34,"")</f>
        <v>10.9</v>
      </c>
      <c r="AD23" s="54">
        <f>IF(animals!AR35&gt;0,animals!AR35,"")</f>
        <v>7.6</v>
      </c>
    </row>
    <row r="24" spans="1:30" x14ac:dyDescent="0.2">
      <c r="A24" s="49" t="str">
        <f t="shared" si="1"/>
        <v>Macrobiotus canaricus</v>
      </c>
      <c r="B24" s="79" t="str">
        <f t="shared" si="1"/>
        <v>ES.004</v>
      </c>
      <c r="C24" s="52" t="str">
        <f>animals!AT1</f>
        <v>37/3</v>
      </c>
      <c r="D24" s="53">
        <f>IF(animals!AT3&gt;0,animals!AT3,"")</f>
        <v>410</v>
      </c>
      <c r="E24" s="54">
        <f>IF(animals!AT5&gt;0,animals!AT5,"")</f>
        <v>34</v>
      </c>
      <c r="F24" s="141">
        <f>IF(animals!AT6&gt;0,animals!AT6,"")</f>
        <v>25.5</v>
      </c>
      <c r="G24" s="141">
        <f>IF(animals!AT7&gt;0,animals!AT7,"")</f>
        <v>4.5</v>
      </c>
      <c r="H24" s="141">
        <f>IF(animals!AT8&gt;0,animals!AT8,"")</f>
        <v>2.8</v>
      </c>
      <c r="I24" s="154">
        <f>IF(animals!AT9&gt;0,animals!AT9,"")</f>
        <v>22.4</v>
      </c>
      <c r="J24" s="60">
        <f>IF(animals!AT11&gt;0,animals!AT11,"")</f>
        <v>7.9</v>
      </c>
      <c r="K24" s="141">
        <f>IF(animals!AT12&gt;0,animals!AT12,"")</f>
        <v>6</v>
      </c>
      <c r="L24" s="141">
        <f>IF(animals!AT13&gt;0,animals!AT13,"")</f>
        <v>1.7</v>
      </c>
      <c r="M24" s="141">
        <f>IF(animals!AT14&gt;0,animals!AT14,"")</f>
        <v>14.9</v>
      </c>
      <c r="N24" s="141">
        <f>IF(animals!AT15&gt;0,animals!AT15,"")</f>
        <v>17.5</v>
      </c>
      <c r="O24" s="54">
        <f>IF(animals!AT17&gt;0,animals!AT17,"")</f>
        <v>10</v>
      </c>
      <c r="P24" s="141">
        <f>IF(animals!AT18&gt;0,animals!AT18,"")</f>
        <v>7.6</v>
      </c>
      <c r="Q24" s="141">
        <f>IF(animals!AT19&gt;0,animals!AT19,"")</f>
        <v>9.6</v>
      </c>
      <c r="R24" s="141">
        <f>IF(animals!AT20&gt;0,animals!AT20,"")</f>
        <v>6.9</v>
      </c>
      <c r="S24" s="54">
        <f>IF(animals!AT22&gt;0,animals!AT22,"")</f>
        <v>10.8</v>
      </c>
      <c r="T24" s="54">
        <f>IF(animals!AT23&gt;0,animals!AT23,"")</f>
        <v>8.1</v>
      </c>
      <c r="U24" s="141">
        <f>IF(animals!AT24&gt;0,animals!AT24,"")</f>
        <v>9.8000000000000007</v>
      </c>
      <c r="V24" s="141">
        <f>IF(animals!AT25&gt;0,animals!AT25,"")</f>
        <v>7.5</v>
      </c>
      <c r="W24" s="54">
        <f>IF(animals!AT27&gt;0,animals!AT27,"")</f>
        <v>10.6</v>
      </c>
      <c r="X24" s="54">
        <f>IF(animals!AT28&gt;0,animals!AT28,"")</f>
        <v>7.8</v>
      </c>
      <c r="Y24" s="54">
        <f>IF(animals!AT29&gt;0,animals!AT29,"")</f>
        <v>9.6999999999999993</v>
      </c>
      <c r="Z24" s="54">
        <f>IF(animals!AT30&gt;0,animals!AT30,"")</f>
        <v>7.5</v>
      </c>
      <c r="AA24" s="54">
        <f>IF(animals!AT32&gt;0,animals!AT32,"")</f>
        <v>10.5</v>
      </c>
      <c r="AB24" s="54">
        <f>IF(animals!AT33&gt;0,animals!AT33,"")</f>
        <v>8</v>
      </c>
      <c r="AC24" s="54">
        <f>IF(animals!AT34&gt;0,animals!AT34,"")</f>
        <v>11.4</v>
      </c>
      <c r="AD24" s="54">
        <f>IF(animals!AT35&gt;0,animals!AT35,"")</f>
        <v>8.9</v>
      </c>
    </row>
    <row r="25" spans="1:30" x14ac:dyDescent="0.2">
      <c r="A25" s="49" t="str">
        <f t="shared" si="1"/>
        <v>Macrobiotus canaricus</v>
      </c>
      <c r="B25" s="79" t="str">
        <f t="shared" si="1"/>
        <v>ES.004</v>
      </c>
      <c r="C25" s="52" t="str">
        <f>animals!AV1</f>
        <v>38/1</v>
      </c>
      <c r="D25" s="53">
        <f>IF(animals!AV3&gt;0,animals!AV3,"")</f>
        <v>392</v>
      </c>
      <c r="E25" s="54">
        <f>IF(animals!AV5&gt;0,animals!AV5,"")</f>
        <v>35.299999999999997</v>
      </c>
      <c r="F25" s="141">
        <f>IF(animals!AV6&gt;0,animals!AV6,"")</f>
        <v>26.3</v>
      </c>
      <c r="G25" s="141">
        <f>IF(animals!AV7&gt;0,animals!AV7,"")</f>
        <v>4.2</v>
      </c>
      <c r="H25" s="141">
        <f>IF(animals!AV8&gt;0,animals!AV8,"")</f>
        <v>2.8</v>
      </c>
      <c r="I25" s="154">
        <f>IF(animals!AV9&gt;0,animals!AV9,"")</f>
        <v>21.3</v>
      </c>
      <c r="J25" s="60">
        <f>IF(animals!AV11&gt;0,animals!AV11,"")</f>
        <v>7.2</v>
      </c>
      <c r="K25" s="141">
        <f>IF(animals!AV12&gt;0,animals!AV12,"")</f>
        <v>6.2</v>
      </c>
      <c r="L25" s="141">
        <f>IF(animals!AV13&gt;0,animals!AV13,"")</f>
        <v>2.6</v>
      </c>
      <c r="M25" s="141">
        <f>IF(animals!AV14&gt;0,animals!AV14,"")</f>
        <v>14.5</v>
      </c>
      <c r="N25" s="141">
        <f>IF(animals!AV15&gt;0,animals!AV15,"")</f>
        <v>17.2</v>
      </c>
      <c r="O25" s="54">
        <f>IF(animals!AV17&gt;0,animals!AV17,"")</f>
        <v>9.6999999999999993</v>
      </c>
      <c r="P25" s="141">
        <f>IF(animals!AV18&gt;0,animals!AV18,"")</f>
        <v>7.4</v>
      </c>
      <c r="Q25" s="141">
        <f>IF(animals!AV19&gt;0,animals!AV19,"")</f>
        <v>9.3000000000000007</v>
      </c>
      <c r="R25" s="141">
        <f>IF(animals!AV20&gt;0,animals!AV20,"")</f>
        <v>6.6</v>
      </c>
      <c r="S25" s="54">
        <f>IF(animals!AV22&gt;0,animals!AV22,"")</f>
        <v>9.3000000000000007</v>
      </c>
      <c r="T25" s="54">
        <f>IF(animals!AV23&gt;0,animals!AV23,"")</f>
        <v>7.1</v>
      </c>
      <c r="U25" s="141">
        <f>IF(animals!AV24&gt;0,animals!AV24,"")</f>
        <v>9.5</v>
      </c>
      <c r="V25" s="141">
        <f>IF(animals!AV25&gt;0,animals!AV25,"")</f>
        <v>7.4</v>
      </c>
      <c r="W25" s="54">
        <f>IF(animals!AV27&gt;0,animals!AV27,"")</f>
        <v>9.1</v>
      </c>
      <c r="X25" s="54">
        <f>IF(animals!AV28&gt;0,animals!AV28,"")</f>
        <v>6.7</v>
      </c>
      <c r="Y25" s="54">
        <f>IF(animals!AV29&gt;0,animals!AV29,"")</f>
        <v>9.6</v>
      </c>
      <c r="Z25" s="54">
        <f>IF(animals!AV30&gt;0,animals!AV30,"")</f>
        <v>7.3</v>
      </c>
      <c r="AA25" s="54">
        <f>IF(animals!AV32&gt;0,animals!AV32,"")</f>
        <v>10.4</v>
      </c>
      <c r="AB25" s="54">
        <f>IF(animals!AV33&gt;0,animals!AV33,"")</f>
        <v>7.7</v>
      </c>
      <c r="AC25" s="54">
        <f>IF(animals!AV34&gt;0,animals!AV34,"")</f>
        <v>10</v>
      </c>
      <c r="AD25" s="54" t="str">
        <f>IF(animals!AV35&gt;0,animals!AV35,"")</f>
        <v/>
      </c>
    </row>
    <row r="26" spans="1:30" x14ac:dyDescent="0.2">
      <c r="A26" s="49" t="str">
        <f t="shared" si="1"/>
        <v>Macrobiotus canaricus</v>
      </c>
      <c r="B26" s="79" t="str">
        <f t="shared" si="1"/>
        <v>ES.004</v>
      </c>
      <c r="C26" s="52" t="str">
        <f>animals!AX1</f>
        <v>38/2</v>
      </c>
      <c r="D26" s="53">
        <f>IF(animals!AX3&gt;0,animals!AX3,"")</f>
        <v>329</v>
      </c>
      <c r="E26" s="54">
        <f>IF(animals!AX5&gt;0,animals!AX5,"")</f>
        <v>31.6</v>
      </c>
      <c r="F26" s="141">
        <f>IF(animals!AX6&gt;0,animals!AX6,"")</f>
        <v>24</v>
      </c>
      <c r="G26" s="141">
        <f>IF(animals!AX7&gt;0,animals!AX7,"")</f>
        <v>4.4000000000000004</v>
      </c>
      <c r="H26" s="141">
        <f>IF(animals!AX8&gt;0,animals!AX8,"")</f>
        <v>2.7</v>
      </c>
      <c r="I26" s="154">
        <f>IF(animals!AX9&gt;0,animals!AX9,"")</f>
        <v>18.899999999999999</v>
      </c>
      <c r="J26" s="60">
        <f>IF(animals!AX11&gt;0,animals!AX11,"")</f>
        <v>5.9</v>
      </c>
      <c r="K26" s="141">
        <f>IF(animals!AX12&gt;0,animals!AX12,"")</f>
        <v>5.2</v>
      </c>
      <c r="L26" s="141">
        <f>IF(animals!AX13&gt;0,animals!AX13,"")</f>
        <v>1.9</v>
      </c>
      <c r="M26" s="141">
        <f>IF(animals!AX14&gt;0,animals!AX14,"")</f>
        <v>11.9</v>
      </c>
      <c r="N26" s="141">
        <f>IF(animals!AX15&gt;0,animals!AX15,"")</f>
        <v>14.6</v>
      </c>
      <c r="O26" s="54">
        <f>IF(animals!AX17&gt;0,animals!AX17,"")</f>
        <v>9.1</v>
      </c>
      <c r="P26" s="141">
        <f>IF(animals!AX18&gt;0,animals!AX18,"")</f>
        <v>6.4</v>
      </c>
      <c r="Q26" s="141">
        <f>IF(animals!AX19&gt;0,animals!AX19,"")</f>
        <v>8.5</v>
      </c>
      <c r="R26" s="141">
        <f>IF(animals!AX20&gt;0,animals!AX20,"")</f>
        <v>6.4</v>
      </c>
      <c r="S26" s="54">
        <f>IF(animals!AX22&gt;0,animals!AX22,"")</f>
        <v>9.3000000000000007</v>
      </c>
      <c r="T26" s="54">
        <f>IF(animals!AX23&gt;0,animals!AX23,"")</f>
        <v>5.8</v>
      </c>
      <c r="U26" s="141">
        <f>IF(animals!AX24&gt;0,animals!AX24,"")</f>
        <v>8.6999999999999993</v>
      </c>
      <c r="V26" s="141">
        <f>IF(animals!AX25&gt;0,animals!AX25,"")</f>
        <v>6.9</v>
      </c>
      <c r="W26" s="54">
        <f>IF(animals!AX27&gt;0,animals!AX27,"")</f>
        <v>9.6</v>
      </c>
      <c r="X26" s="54">
        <f>IF(animals!AX28&gt;0,animals!AX28,"")</f>
        <v>7.2</v>
      </c>
      <c r="Y26" s="54">
        <f>IF(animals!AX29&gt;0,animals!AX29,"")</f>
        <v>9.3000000000000007</v>
      </c>
      <c r="Z26" s="54">
        <f>IF(animals!AX30&gt;0,animals!AX30,"")</f>
        <v>6.4</v>
      </c>
      <c r="AA26" s="54">
        <f>IF(animals!AX32&gt;0,animals!AX32,"")</f>
        <v>9</v>
      </c>
      <c r="AB26" s="54">
        <f>IF(animals!AX33&gt;0,animals!AX33,"")</f>
        <v>7.1</v>
      </c>
      <c r="AC26" s="54">
        <f>IF(animals!AX34&gt;0,animals!AX34,"")</f>
        <v>9.6</v>
      </c>
      <c r="AD26" s="54">
        <f>IF(animals!AX35&gt;0,animals!AX35,"")</f>
        <v>7.6</v>
      </c>
    </row>
    <row r="27" spans="1:30" x14ac:dyDescent="0.2">
      <c r="A27" s="49" t="str">
        <f t="shared" si="1"/>
        <v>Macrobiotus canaricus</v>
      </c>
      <c r="B27" s="79" t="str">
        <f t="shared" si="1"/>
        <v>ES.004</v>
      </c>
      <c r="C27" s="52" t="str">
        <f>animals!AZ1</f>
        <v>38/3</v>
      </c>
      <c r="D27" s="53">
        <f>IF(animals!AZ3&gt;0,animals!AZ3,"")</f>
        <v>349</v>
      </c>
      <c r="E27" s="54">
        <f>IF(animals!AZ5&gt;0,animals!AZ5,"")</f>
        <v>31.6</v>
      </c>
      <c r="F27" s="141">
        <f>IF(animals!AZ6&gt;0,animals!AZ6,"")</f>
        <v>24</v>
      </c>
      <c r="G27" s="141">
        <f>IF(animals!AZ7&gt;0,animals!AZ7,"")</f>
        <v>3.9</v>
      </c>
      <c r="H27" s="141">
        <f>IF(animals!AZ8&gt;0,animals!AZ8,"")</f>
        <v>2.8</v>
      </c>
      <c r="I27" s="154">
        <f>IF(animals!AZ9&gt;0,animals!AZ9,"")</f>
        <v>19.8</v>
      </c>
      <c r="J27" s="60">
        <f>IF(animals!AZ11&gt;0,animals!AZ11,"")</f>
        <v>6.5</v>
      </c>
      <c r="K27" s="141">
        <f>IF(animals!AZ12&gt;0,animals!AZ12,"")</f>
        <v>4.5999999999999996</v>
      </c>
      <c r="L27" s="141">
        <f>IF(animals!AZ13&gt;0,animals!AZ13,"")</f>
        <v>1.9</v>
      </c>
      <c r="M27" s="141">
        <f>IF(animals!AZ14&gt;0,animals!AZ14,"")</f>
        <v>12.5</v>
      </c>
      <c r="N27" s="141">
        <f>IF(animals!AZ15&gt;0,animals!AZ15,"")</f>
        <v>15</v>
      </c>
      <c r="O27" s="54">
        <f>IF(animals!AZ17&gt;0,animals!AZ17,"")</f>
        <v>8.9</v>
      </c>
      <c r="P27" s="141">
        <f>IF(animals!AZ18&gt;0,animals!AZ18,"")</f>
        <v>6.6</v>
      </c>
      <c r="Q27" s="141" t="str">
        <f>IF(animals!AZ19&gt;0,animals!AZ19,"")</f>
        <v/>
      </c>
      <c r="R27" s="141" t="str">
        <f>IF(animals!AZ20&gt;0,animals!AZ20,"")</f>
        <v/>
      </c>
      <c r="S27" s="54">
        <f>IF(animals!AZ22&gt;0,animals!AZ22,"")</f>
        <v>9.5</v>
      </c>
      <c r="T27" s="54">
        <f>IF(animals!AZ23&gt;0,animals!AZ23,"")</f>
        <v>7.4</v>
      </c>
      <c r="U27" s="141">
        <f>IF(animals!AZ24&gt;0,animals!AZ24,"")</f>
        <v>9</v>
      </c>
      <c r="V27" s="141">
        <f>IF(animals!AZ25&gt;0,animals!AZ25,"")</f>
        <v>6.9</v>
      </c>
      <c r="W27" s="54">
        <f>IF(animals!AZ27&gt;0,animals!AZ27,"")</f>
        <v>9.9</v>
      </c>
      <c r="X27" s="54">
        <f>IF(animals!AZ28&gt;0,animals!AZ28,"")</f>
        <v>8</v>
      </c>
      <c r="Y27" s="54">
        <f>IF(animals!AZ29&gt;0,animals!AZ29,"")</f>
        <v>8.9</v>
      </c>
      <c r="Z27" s="54">
        <f>IF(animals!AZ30&gt;0,animals!AZ30,"")</f>
        <v>7.3</v>
      </c>
      <c r="AA27" s="54">
        <f>IF(animals!AZ32&gt;0,animals!AZ32,"")</f>
        <v>10.9</v>
      </c>
      <c r="AB27" s="54">
        <f>IF(animals!AZ33&gt;0,animals!AZ33,"")</f>
        <v>8.1999999999999993</v>
      </c>
      <c r="AC27" s="54">
        <f>IF(animals!AZ34&gt;0,animals!AZ34,"")</f>
        <v>10.5</v>
      </c>
      <c r="AD27" s="54">
        <f>IF(animals!AZ35&gt;0,animals!AZ35,"")</f>
        <v>6.6</v>
      </c>
    </row>
    <row r="28" spans="1:30" x14ac:dyDescent="0.2">
      <c r="A28" s="49" t="str">
        <f t="shared" si="1"/>
        <v>Macrobiotus canaricus</v>
      </c>
      <c r="B28" s="79" t="str">
        <f t="shared" si="1"/>
        <v>ES.004</v>
      </c>
      <c r="C28" s="52" t="str">
        <f>animals!BB1</f>
        <v>39/1</v>
      </c>
      <c r="D28" s="53">
        <f>IF(animals!BB3&gt;0,animals!BB3,"")</f>
        <v>364</v>
      </c>
      <c r="E28" s="54">
        <f>IF(animals!BB5&gt;0,animals!BB5,"")</f>
        <v>32.6</v>
      </c>
      <c r="F28" s="141">
        <f>IF(animals!BB6&gt;0,animals!BB6,"")</f>
        <v>25</v>
      </c>
      <c r="G28" s="141">
        <f>IF(animals!BB7&gt;0,animals!BB7,"")</f>
        <v>4.5</v>
      </c>
      <c r="H28" s="141">
        <f>IF(animals!BB8&gt;0,animals!BB8,"")</f>
        <v>3</v>
      </c>
      <c r="I28" s="154">
        <f>IF(animals!BB9&gt;0,animals!BB9,"")</f>
        <v>19.5</v>
      </c>
      <c r="J28" s="60">
        <f>IF(animals!BB11&gt;0,animals!BB11,"")</f>
        <v>6.3</v>
      </c>
      <c r="K28" s="141">
        <f>IF(animals!BB12&gt;0,animals!BB12,"")</f>
        <v>5.4</v>
      </c>
      <c r="L28" s="141">
        <f>IF(animals!BB13&gt;0,animals!BB13,"")</f>
        <v>2.1</v>
      </c>
      <c r="M28" s="141">
        <f>IF(animals!BB14&gt;0,animals!BB14,"")</f>
        <v>13.1</v>
      </c>
      <c r="N28" s="141">
        <f>IF(animals!BB15&gt;0,animals!BB15,"")</f>
        <v>16.100000000000001</v>
      </c>
      <c r="O28" s="54">
        <f>IF(animals!BB17&gt;0,animals!BB17,"")</f>
        <v>9.5</v>
      </c>
      <c r="P28" s="141">
        <f>IF(animals!BB18&gt;0,animals!BB18,"")</f>
        <v>7.2</v>
      </c>
      <c r="Q28" s="141">
        <f>IF(animals!BB19&gt;0,animals!BB19,"")</f>
        <v>9.4</v>
      </c>
      <c r="R28" s="141">
        <f>IF(animals!BB20&gt;0,animals!BB20,"")</f>
        <v>6.9</v>
      </c>
      <c r="S28" s="54">
        <f>IF(animals!BB22&gt;0,animals!BB22,"")</f>
        <v>9.8000000000000007</v>
      </c>
      <c r="T28" s="54">
        <f>IF(animals!BB23&gt;0,animals!BB23,"")</f>
        <v>7.8</v>
      </c>
      <c r="U28" s="141">
        <f>IF(animals!BB24&gt;0,animals!BB24,"")</f>
        <v>9.6</v>
      </c>
      <c r="V28" s="141">
        <f>IF(animals!BB25&gt;0,animals!BB25,"")</f>
        <v>7.2</v>
      </c>
      <c r="W28" s="54">
        <f>IF(animals!BB27&gt;0,animals!BB27,"")</f>
        <v>10.199999999999999</v>
      </c>
      <c r="X28" s="54">
        <f>IF(animals!BB28&gt;0,animals!BB28,"")</f>
        <v>7.8</v>
      </c>
      <c r="Y28" s="54">
        <f>IF(animals!BB29&gt;0,animals!BB29,"")</f>
        <v>9.6</v>
      </c>
      <c r="Z28" s="54">
        <f>IF(animals!BB30&gt;0,animals!BB30,"")</f>
        <v>7.1</v>
      </c>
      <c r="AA28" s="54">
        <f>IF(animals!BB32&gt;0,animals!BB32,"")</f>
        <v>10.1</v>
      </c>
      <c r="AB28" s="54">
        <f>IF(animals!BB33&gt;0,animals!BB33,"")</f>
        <v>7.5</v>
      </c>
      <c r="AC28" s="54">
        <f>IF(animals!BB34&gt;0,animals!BB34,"")</f>
        <v>10.1</v>
      </c>
      <c r="AD28" s="54">
        <f>IF(animals!BB35&gt;0,animals!BB35,"")</f>
        <v>7.7</v>
      </c>
    </row>
    <row r="29" spans="1:30" x14ac:dyDescent="0.2">
      <c r="A29" s="49" t="str">
        <f t="shared" si="1"/>
        <v>Macrobiotus canaricus</v>
      </c>
      <c r="B29" s="79" t="str">
        <f t="shared" si="1"/>
        <v>ES.004</v>
      </c>
      <c r="C29" s="52" t="str">
        <f>animals!BD1</f>
        <v>39/2</v>
      </c>
      <c r="D29" s="53">
        <f>IF(animals!BD3&gt;0,animals!BD3,"")</f>
        <v>344</v>
      </c>
      <c r="E29" s="54">
        <f>IF(animals!BD5&gt;0,animals!BD5,"")</f>
        <v>33.4</v>
      </c>
      <c r="F29" s="141">
        <f>IF(animals!BD6&gt;0,animals!BD6,"")</f>
        <v>25.1</v>
      </c>
      <c r="G29" s="141">
        <f>IF(animals!BD7&gt;0,animals!BD7,"")</f>
        <v>4.7</v>
      </c>
      <c r="H29" s="141">
        <f>IF(animals!BD8&gt;0,animals!BD8,"")</f>
        <v>2.8</v>
      </c>
      <c r="I29" s="154">
        <f>IF(animals!BD9&gt;0,animals!BD9,"")</f>
        <v>20.100000000000001</v>
      </c>
      <c r="J29" s="60">
        <f>IF(animals!BD11&gt;0,animals!BD11,"")</f>
        <v>7.1</v>
      </c>
      <c r="K29" s="141">
        <f>IF(animals!BD12&gt;0,animals!BD12,"")</f>
        <v>5.4</v>
      </c>
      <c r="L29" s="141">
        <f>IF(animals!BD13&gt;0,animals!BD13,"")</f>
        <v>2.1</v>
      </c>
      <c r="M29" s="141">
        <f>IF(animals!BD14&gt;0,animals!BD14,"")</f>
        <v>13.2</v>
      </c>
      <c r="N29" s="141">
        <f>IF(animals!BD15&gt;0,animals!BD15,"")</f>
        <v>15.9</v>
      </c>
      <c r="O29" s="54">
        <f>IF(animals!BD17&gt;0,animals!BD17,"")</f>
        <v>9.4</v>
      </c>
      <c r="P29" s="141">
        <f>IF(animals!BD18&gt;0,animals!BD18,"")</f>
        <v>7.8</v>
      </c>
      <c r="Q29" s="141">
        <f>IF(animals!BD19&gt;0,animals!BD19,"")</f>
        <v>9.5</v>
      </c>
      <c r="R29" s="141">
        <f>IF(animals!BD20&gt;0,animals!BD20,"")</f>
        <v>7.2</v>
      </c>
      <c r="S29" s="54">
        <f>IF(animals!BD22&gt;0,animals!BD22,"")</f>
        <v>9.9</v>
      </c>
      <c r="T29" s="54">
        <f>IF(animals!BD23&gt;0,animals!BD23,"")</f>
        <v>7.5</v>
      </c>
      <c r="U29" s="141">
        <f>IF(animals!BD24&gt;0,animals!BD24,"")</f>
        <v>9.8000000000000007</v>
      </c>
      <c r="V29" s="141">
        <f>IF(animals!BD25&gt;0,animals!BD25,"")</f>
        <v>7.3</v>
      </c>
      <c r="W29" s="54">
        <f>IF(animals!BD27&gt;0,animals!BD27,"")</f>
        <v>10.3</v>
      </c>
      <c r="X29" s="54">
        <f>IF(animals!BD28&gt;0,animals!BD28,"")</f>
        <v>7.9</v>
      </c>
      <c r="Y29" s="54">
        <f>IF(animals!BD29&gt;0,animals!BD29,"")</f>
        <v>9.9</v>
      </c>
      <c r="Z29" s="54">
        <f>IF(animals!BD30&gt;0,animals!BD30,"")</f>
        <v>7.3</v>
      </c>
      <c r="AA29" s="54">
        <f>IF(animals!BD32&gt;0,animals!BD32,"")</f>
        <v>11.1</v>
      </c>
      <c r="AB29" s="54">
        <f>IF(animals!BD33&gt;0,animals!BD33,"")</f>
        <v>8.6999999999999993</v>
      </c>
      <c r="AC29" s="54">
        <f>IF(animals!BD34&gt;0,animals!BD34,"")</f>
        <v>12</v>
      </c>
      <c r="AD29" s="54">
        <f>IF(animals!BD35&gt;0,animals!BD35,"")</f>
        <v>8.8000000000000007</v>
      </c>
    </row>
    <row r="30" spans="1:30" x14ac:dyDescent="0.2">
      <c r="A30" s="49" t="str">
        <f t="shared" si="1"/>
        <v>Macrobiotus canaricus</v>
      </c>
      <c r="B30" s="79" t="str">
        <f t="shared" si="1"/>
        <v>ES.004</v>
      </c>
      <c r="C30" s="52" t="str">
        <f>animals!BF1</f>
        <v>40/1</v>
      </c>
      <c r="D30" s="53">
        <f>IF(animals!BF3&gt;0,animals!BF3,"")</f>
        <v>356</v>
      </c>
      <c r="E30" s="54">
        <f>IF(animals!BF5&gt;0,animals!BF5,"")</f>
        <v>33.6</v>
      </c>
      <c r="F30" s="141">
        <f>IF(animals!BF6&gt;0,animals!BF6,"")</f>
        <v>25.8</v>
      </c>
      <c r="G30" s="141">
        <f>IF(animals!BF7&gt;0,animals!BF7,"")</f>
        <v>4.4000000000000004</v>
      </c>
      <c r="H30" s="141">
        <f>IF(animals!BF8&gt;0,animals!BF8,"")</f>
        <v>3.2</v>
      </c>
      <c r="I30" s="154">
        <f>IF(animals!BF9&gt;0,animals!BF9,"")</f>
        <v>20.9</v>
      </c>
      <c r="J30" s="60">
        <f>IF(animals!BF11&gt;0,animals!BF11,"")</f>
        <v>6.9</v>
      </c>
      <c r="K30" s="141">
        <f>IF(animals!BF12&gt;0,animals!BF12,"")</f>
        <v>6.2</v>
      </c>
      <c r="L30" s="141">
        <f>IF(animals!BF13&gt;0,animals!BF13,"")</f>
        <v>1.9</v>
      </c>
      <c r="M30" s="141">
        <f>IF(animals!BF14&gt;0,animals!BF14,"")</f>
        <v>14</v>
      </c>
      <c r="N30" s="141">
        <f>IF(animals!BF15&gt;0,animals!BF15,"")</f>
        <v>16.8</v>
      </c>
      <c r="O30" s="54">
        <f>IF(animals!BF17&gt;0,animals!BF17,"")</f>
        <v>9.5</v>
      </c>
      <c r="P30" s="141">
        <f>IF(animals!BF18&gt;0,animals!BF18,"")</f>
        <v>7.7</v>
      </c>
      <c r="Q30" s="141">
        <f>IF(animals!BF19&gt;0,animals!BF19,"")</f>
        <v>8.6</v>
      </c>
      <c r="R30" s="141">
        <f>IF(animals!BF20&gt;0,animals!BF20,"")</f>
        <v>7.5</v>
      </c>
      <c r="S30" s="54">
        <f>IF(animals!BF22&gt;0,animals!BF22,"")</f>
        <v>9.8000000000000007</v>
      </c>
      <c r="T30" s="54">
        <f>IF(animals!BF23&gt;0,animals!BF23,"")</f>
        <v>6.7</v>
      </c>
      <c r="U30" s="141">
        <f>IF(animals!BF24&gt;0,animals!BF24,"")</f>
        <v>9.1</v>
      </c>
      <c r="V30" s="141">
        <f>IF(animals!BF25&gt;0,animals!BF25,"")</f>
        <v>7.6</v>
      </c>
      <c r="W30" s="54">
        <f>IF(animals!BF27&gt;0,animals!BF27,"")</f>
        <v>10</v>
      </c>
      <c r="X30" s="54">
        <f>IF(animals!BF28&gt;0,animals!BF28,"")</f>
        <v>6.8</v>
      </c>
      <c r="Y30" s="54">
        <f>IF(animals!BF29&gt;0,animals!BF29,"")</f>
        <v>9.6999999999999993</v>
      </c>
      <c r="Z30" s="54">
        <f>IF(animals!BF30&gt;0,animals!BF30,"")</f>
        <v>7.2</v>
      </c>
      <c r="AA30" s="54">
        <f>IF(animals!BF32&gt;0,animals!BF32,"")</f>
        <v>11.3</v>
      </c>
      <c r="AB30" s="54">
        <f>IF(animals!BF33&gt;0,animals!BF33,"")</f>
        <v>8.6</v>
      </c>
      <c r="AC30" s="54">
        <f>IF(animals!BF34&gt;0,animals!BF34,"")</f>
        <v>11.6</v>
      </c>
      <c r="AD30" s="54">
        <f>IF(animals!BF35&gt;0,animals!BF35,"")</f>
        <v>8.6</v>
      </c>
    </row>
    <row r="31" spans="1:30" x14ac:dyDescent="0.2">
      <c r="A31" s="49" t="str">
        <f t="shared" si="1"/>
        <v>Macrobiotus canaricus</v>
      </c>
      <c r="B31" s="79" t="str">
        <f t="shared" si="1"/>
        <v>ES.004</v>
      </c>
      <c r="C31" s="52" t="str">
        <f>animals!BH1</f>
        <v>43/1</v>
      </c>
      <c r="D31" s="53">
        <f>IF(animals!BH3&gt;0,animals!BH3,"")</f>
        <v>354</v>
      </c>
      <c r="E31" s="54">
        <f>IF(animals!BH5&gt;0,animals!BH5,"")</f>
        <v>31.1</v>
      </c>
      <c r="F31" s="141">
        <f>IF(animals!BH6&gt;0,animals!BH6,"")</f>
        <v>23.6</v>
      </c>
      <c r="G31" s="141">
        <f>IF(animals!BH7&gt;0,animals!BH7,"")</f>
        <v>3.2</v>
      </c>
      <c r="H31" s="141">
        <f>IF(animals!BH8&gt;0,animals!BH8,"")</f>
        <v>2.1</v>
      </c>
      <c r="I31" s="154">
        <f>IF(animals!BH9&gt;0,animals!BH9,"")</f>
        <v>21.2</v>
      </c>
      <c r="J31" s="60">
        <f>IF(animals!BH11&gt;0,animals!BH11,"")</f>
        <v>5.5</v>
      </c>
      <c r="K31" s="141">
        <f>IF(animals!BH12&gt;0,animals!BH12,"")</f>
        <v>4.9000000000000004</v>
      </c>
      <c r="L31" s="141">
        <f>IF(animals!BH13&gt;0,animals!BH13,"")</f>
        <v>2</v>
      </c>
      <c r="M31" s="141">
        <f>IF(animals!BH14&gt;0,animals!BH14,"")</f>
        <v>12.2</v>
      </c>
      <c r="N31" s="141">
        <f>IF(animals!BH15&gt;0,animals!BH15,"")</f>
        <v>14.7</v>
      </c>
      <c r="O31" s="54">
        <f>IF(animals!BH17&gt;0,animals!BH17,"")</f>
        <v>9.6999999999999993</v>
      </c>
      <c r="P31" s="141">
        <f>IF(animals!BH18&gt;0,animals!BH18,"")</f>
        <v>7.3</v>
      </c>
      <c r="Q31" s="141">
        <f>IF(animals!BH19&gt;0,animals!BH19,"")</f>
        <v>9.6999999999999993</v>
      </c>
      <c r="R31" s="141">
        <f>IF(animals!BH20&gt;0,animals!BH20,"")</f>
        <v>7.4</v>
      </c>
      <c r="S31" s="54">
        <f>IF(animals!BH22&gt;0,animals!BH22,"")</f>
        <v>9.8000000000000007</v>
      </c>
      <c r="T31" s="54">
        <f>IF(animals!BH23&gt;0,animals!BH23,"")</f>
        <v>7.8</v>
      </c>
      <c r="U31" s="141">
        <f>IF(animals!BH24&gt;0,animals!BH24,"")</f>
        <v>9.1999999999999993</v>
      </c>
      <c r="V31" s="141">
        <f>IF(animals!BH25&gt;0,animals!BH25,"")</f>
        <v>7</v>
      </c>
      <c r="W31" s="54">
        <f>IF(animals!BH27&gt;0,animals!BH27,"")</f>
        <v>10.1</v>
      </c>
      <c r="X31" s="54">
        <f>IF(animals!BH28&gt;0,animals!BH28,"")</f>
        <v>8.3000000000000007</v>
      </c>
      <c r="Y31" s="54">
        <f>IF(animals!BH29&gt;0,animals!BH29,"")</f>
        <v>9.6</v>
      </c>
      <c r="Z31" s="54">
        <f>IF(animals!BH30&gt;0,animals!BH30,"")</f>
        <v>7</v>
      </c>
      <c r="AA31" s="54">
        <f>IF(animals!BH32&gt;0,animals!BH32,"")</f>
        <v>10.8</v>
      </c>
      <c r="AB31" s="54">
        <f>IF(animals!BH33&gt;0,animals!BH33,"")</f>
        <v>7.6</v>
      </c>
      <c r="AC31" s="54">
        <f>IF(animals!BH34&gt;0,animals!BH34,"")</f>
        <v>11.7</v>
      </c>
      <c r="AD31" s="54">
        <f>IF(animals!BH35&gt;0,animals!BH35,"")</f>
        <v>8.1999999999999993</v>
      </c>
    </row>
  </sheetData>
  <dataConsolidate>
    <dataRefs count="1">
      <dataRef ref="D3:D4" sheet="general info"/>
    </dataRefs>
  </dataConsolidate>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6FF33"/>
  </sheetPr>
  <dimension ref="A1:AC31"/>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20.5703125" style="57" bestFit="1" customWidth="1"/>
    <col min="2" max="2" width="16.85546875" style="80" customWidth="1"/>
    <col min="3" max="3" width="9.140625" style="58"/>
    <col min="4" max="29" width="17" style="59" customWidth="1"/>
    <col min="30" max="16384" width="9.140625" style="56"/>
  </cols>
  <sheetData>
    <row r="1" spans="1:29" s="51" customFormat="1" ht="25.5" x14ac:dyDescent="0.2">
      <c r="A1" s="49" t="s">
        <v>57</v>
      </c>
      <c r="B1" s="78" t="s">
        <v>58</v>
      </c>
      <c r="C1" s="50" t="s">
        <v>40</v>
      </c>
      <c r="D1" s="48" t="s">
        <v>10</v>
      </c>
      <c r="E1" s="48" t="s">
        <v>42</v>
      </c>
      <c r="F1" s="48" t="s">
        <v>43</v>
      </c>
      <c r="G1" s="48" t="s">
        <v>44</v>
      </c>
      <c r="H1" s="48" t="s">
        <v>45</v>
      </c>
      <c r="I1" s="48" t="s">
        <v>46</v>
      </c>
      <c r="J1" s="48" t="s">
        <v>47</v>
      </c>
      <c r="K1" s="48" t="s">
        <v>48</v>
      </c>
      <c r="L1" s="48" t="s">
        <v>49</v>
      </c>
      <c r="M1" s="48" t="s">
        <v>50</v>
      </c>
      <c r="N1" s="48" t="s">
        <v>59</v>
      </c>
      <c r="O1" s="48" t="s">
        <v>60</v>
      </c>
      <c r="P1" s="48" t="s">
        <v>61</v>
      </c>
      <c r="Q1" s="48" t="s">
        <v>62</v>
      </c>
      <c r="R1" s="48" t="s">
        <v>63</v>
      </c>
      <c r="S1" s="48" t="s">
        <v>64</v>
      </c>
      <c r="T1" s="48" t="s">
        <v>65</v>
      </c>
      <c r="U1" s="48" t="s">
        <v>66</v>
      </c>
      <c r="V1" s="48" t="s">
        <v>67</v>
      </c>
      <c r="W1" s="48" t="s">
        <v>68</v>
      </c>
      <c r="X1" s="48" t="s">
        <v>69</v>
      </c>
      <c r="Y1" s="48" t="s">
        <v>70</v>
      </c>
      <c r="Z1" s="48" t="s">
        <v>51</v>
      </c>
      <c r="AA1" s="48" t="s">
        <v>52</v>
      </c>
      <c r="AB1" s="48" t="s">
        <v>53</v>
      </c>
      <c r="AC1" s="48" t="s">
        <v>54</v>
      </c>
    </row>
    <row r="2" spans="1:29" x14ac:dyDescent="0.2">
      <c r="A2" s="49" t="str">
        <f>'animals_stats (μm)'!A$2</f>
        <v>Macrobiotus canaricus</v>
      </c>
      <c r="B2" s="81" t="str">
        <f>'animals_stats (μm)'!B$2</f>
        <v>ES.004</v>
      </c>
      <c r="C2" s="142" t="str">
        <f>animals!B1</f>
        <v>35/4</v>
      </c>
      <c r="D2" s="144">
        <f>IF(animals!C3&gt;0,animals!C3,"")</f>
        <v>1087.878787878788</v>
      </c>
      <c r="E2" s="143">
        <f>IF(animals!C6&gt;0,animals!C6,"")</f>
        <v>74.545454545454547</v>
      </c>
      <c r="F2" s="143">
        <f>IF(animals!C7&gt;0,animals!C7,"")</f>
        <v>13.030303030303031</v>
      </c>
      <c r="G2" s="143">
        <f>IF(animals!C8&gt;0,animals!C8,"")</f>
        <v>7.5757575757575761</v>
      </c>
      <c r="H2" s="145">
        <f>IF(animals!C9&gt;0,animals!C9,"")</f>
        <v>59.090909090909093</v>
      </c>
      <c r="I2" s="145">
        <f>IF(animals!C11&gt;0,animals!C11,"")</f>
        <v>24.242424242424242</v>
      </c>
      <c r="J2" s="143">
        <f>IF(animals!C12&gt;0,animals!C12,"")</f>
        <v>18.181818181818183</v>
      </c>
      <c r="K2" s="143">
        <f>IF(animals!C13&gt;0,animals!C13,"")</f>
        <v>6.3636363636363642</v>
      </c>
      <c r="L2" s="143">
        <f>IF(animals!C14&gt;0,animals!C14,"")</f>
        <v>43.63636363636364</v>
      </c>
      <c r="M2" s="143">
        <f>IF(animals!C15&gt;0,animals!C15,"")</f>
        <v>51.515151515151516</v>
      </c>
      <c r="N2" s="143">
        <f>IF(animals!C17&gt;0,animals!C17,"")</f>
        <v>25.151515151515152</v>
      </c>
      <c r="O2" s="143">
        <f>IF(animals!C18&gt;0,animals!C18,"")</f>
        <v>19.696969696969695</v>
      </c>
      <c r="P2" s="143">
        <f>IF(animals!C19&gt;0,animals!C19,"")</f>
        <v>26.060606060606062</v>
      </c>
      <c r="Q2" s="143">
        <f>IF(animals!C20&gt;0,animals!C20,"")</f>
        <v>20</v>
      </c>
      <c r="R2" s="143">
        <f>IF(animals!C22&gt;0,animals!C22,"")</f>
        <v>27.27272727272727</v>
      </c>
      <c r="S2" s="143">
        <f>IF(animals!C23&gt;0,animals!C23,"")</f>
        <v>19.090909090909093</v>
      </c>
      <c r="T2" s="143">
        <f>IF(animals!C24&gt;0,animals!C24,"")</f>
        <v>24.848484848484848</v>
      </c>
      <c r="U2" s="143">
        <f>IF(animals!C25&gt;0,animals!C25,"")</f>
        <v>22.424242424242426</v>
      </c>
      <c r="V2" s="143">
        <f>IF(animals!C27&gt;0,animals!C27,"")</f>
        <v>27.878787878787875</v>
      </c>
      <c r="W2" s="143">
        <f>IF(animals!C28&gt;0,animals!C28,"")</f>
        <v>21.81818181818182</v>
      </c>
      <c r="X2" s="143">
        <f>IF(animals!C29&gt;0,animals!C29,"")</f>
        <v>24.545454545454547</v>
      </c>
      <c r="Y2" s="143">
        <f>IF(animals!C30&gt;0,animals!C30,"")</f>
        <v>20.90909090909091</v>
      </c>
      <c r="Z2" s="143">
        <f>IF(animals!C32&gt;0,animals!C32,"")</f>
        <v>31.212121212121215</v>
      </c>
      <c r="AA2" s="143">
        <f>IF(animals!C33&gt;0,animals!C33,"")</f>
        <v>20.90909090909091</v>
      </c>
      <c r="AB2" s="143">
        <f>IF(animals!C34&gt;0,animals!C34,"")</f>
        <v>31.818181818181817</v>
      </c>
      <c r="AC2" s="143">
        <f>IF(animals!C35&gt;0,animals!C35,"")</f>
        <v>22.424242424242426</v>
      </c>
    </row>
    <row r="3" spans="1:29" x14ac:dyDescent="0.2">
      <c r="A3" s="49" t="str">
        <f>'animals_stats (μm)'!A$2</f>
        <v>Macrobiotus canaricus</v>
      </c>
      <c r="B3" s="81" t="str">
        <f>'animals_stats (μm)'!B$2</f>
        <v>ES.004</v>
      </c>
      <c r="C3" s="142" t="str">
        <f>animals!D1</f>
        <v>32/1</v>
      </c>
      <c r="D3" s="144">
        <f>IF(animals!E3&gt;0,animals!E3,"")</f>
        <v>1124.9230769230771</v>
      </c>
      <c r="E3" s="143">
        <f>IF(animals!E6&gt;0,animals!E6,"")</f>
        <v>75.07692307692308</v>
      </c>
      <c r="F3" s="143">
        <f>IF(animals!E7&gt;0,animals!E7,"")</f>
        <v>12.307692307692308</v>
      </c>
      <c r="G3" s="143">
        <f>IF(animals!E8&gt;0,animals!E8,"")</f>
        <v>7.0769230769230766</v>
      </c>
      <c r="H3" s="145">
        <f>IF(animals!E9&gt;0,animals!E9,"")</f>
        <v>56.307692307692314</v>
      </c>
      <c r="I3" s="145">
        <f>IF(animals!E11&gt;0,animals!E11,"")</f>
        <v>19.692307692307693</v>
      </c>
      <c r="J3" s="143">
        <f>IF(animals!E12&gt;0,animals!E12,"")</f>
        <v>16.923076923076923</v>
      </c>
      <c r="K3" s="143">
        <f>IF(animals!E13&gt;0,animals!E13,"")</f>
        <v>5.5384615384615383</v>
      </c>
      <c r="L3" s="143">
        <f>IF(animals!E14&gt;0,animals!E14,"")</f>
        <v>39.692307692307693</v>
      </c>
      <c r="M3" s="143">
        <f>IF(animals!E15&gt;0,animals!E15,"")</f>
        <v>44.92307692307692</v>
      </c>
      <c r="N3" s="143">
        <f>IF(animals!E17&gt;0,animals!E17,"")</f>
        <v>29.846153846153843</v>
      </c>
      <c r="O3" s="143">
        <f>IF(animals!E18&gt;0,animals!E18,"")</f>
        <v>25.846153846153847</v>
      </c>
      <c r="P3" s="143">
        <f>IF(animals!E19&gt;0,animals!E19,"")</f>
        <v>28.61538461538462</v>
      </c>
      <c r="Q3" s="143">
        <f>IF(animals!E20&gt;0,animals!E20,"")</f>
        <v>20.615384615384617</v>
      </c>
      <c r="R3" s="143">
        <f>IF(animals!E22&gt;0,animals!E22,"")</f>
        <v>29.846153846153843</v>
      </c>
      <c r="S3" s="143">
        <f>IF(animals!E23&gt;0,animals!E23,"")</f>
        <v>23.384615384615383</v>
      </c>
      <c r="T3" s="143">
        <f>IF(animals!E24&gt;0,animals!E24,"")</f>
        <v>27.999999999999996</v>
      </c>
      <c r="U3" s="143">
        <f>IF(animals!E25&gt;0,animals!E25,"")</f>
        <v>18.461538461538463</v>
      </c>
      <c r="V3" s="143">
        <f>IF(animals!E27&gt;0,animals!E27,"")</f>
        <v>32</v>
      </c>
      <c r="W3" s="143">
        <f>IF(animals!E28&gt;0,animals!E28,"")</f>
        <v>27.692307692307693</v>
      </c>
      <c r="X3" s="143">
        <f>IF(animals!E29&gt;0,animals!E29,"")</f>
        <v>27.07692307692308</v>
      </c>
      <c r="Y3" s="143">
        <f>IF(animals!E30&gt;0,animals!E30,"")</f>
        <v>19.692307692307693</v>
      </c>
      <c r="Z3" s="143">
        <f>IF(animals!E32&gt;0,animals!E32,"")</f>
        <v>33.846153846153847</v>
      </c>
      <c r="AA3" s="143">
        <f>IF(animals!E33&gt;0,animals!E33,"")</f>
        <v>26.46153846153846</v>
      </c>
      <c r="AB3" s="143">
        <f>IF(animals!E34&gt;0,animals!E34,"")</f>
        <v>36.615384615384613</v>
      </c>
      <c r="AC3" s="143" t="str">
        <f>IF(animals!E35&gt;0,animals!E35,"")</f>
        <v/>
      </c>
    </row>
    <row r="4" spans="1:29" x14ac:dyDescent="0.2">
      <c r="A4" s="49" t="str">
        <f>'animals_stats (μm)'!A$2</f>
        <v>Macrobiotus canaricus</v>
      </c>
      <c r="B4" s="81" t="str">
        <f>'animals_stats (μm)'!B$2</f>
        <v>ES.004</v>
      </c>
      <c r="C4" s="142" t="str">
        <f>animals!F1</f>
        <v>32/2</v>
      </c>
      <c r="D4" s="144">
        <f>IF(animals!G3&gt;0,animals!G3,"")</f>
        <v>955.29411764705878</v>
      </c>
      <c r="E4" s="143">
        <f>IF(animals!G6&gt;0,animals!G6,"")</f>
        <v>75.294117647058826</v>
      </c>
      <c r="F4" s="143">
        <f>IF(animals!G7&gt;0,animals!G7,"")</f>
        <v>11.470588235294118</v>
      </c>
      <c r="G4" s="143">
        <f>IF(animals!G8&gt;0,animals!G8,"")</f>
        <v>7.3529411764705888</v>
      </c>
      <c r="H4" s="145">
        <f>IF(animals!G9&gt;0,animals!G9,"")</f>
        <v>60.588235294117652</v>
      </c>
      <c r="I4" s="145">
        <f>IF(animals!G11&gt;0,animals!G11,"")</f>
        <v>18.235294117647062</v>
      </c>
      <c r="J4" s="143">
        <f>IF(animals!G12&gt;0,animals!G12,"")</f>
        <v>16.470588235294116</v>
      </c>
      <c r="K4" s="143">
        <f>IF(animals!G13&gt;0,animals!G13,"")</f>
        <v>5.2941176470588234</v>
      </c>
      <c r="L4" s="143">
        <f>IF(animals!G14&gt;0,animals!G14,"")</f>
        <v>36.764705882352942</v>
      </c>
      <c r="M4" s="143">
        <f>IF(animals!G15&gt;0,animals!G15,"")</f>
        <v>42.647058823529413</v>
      </c>
      <c r="N4" s="143">
        <f>IF(animals!G17&gt;0,animals!G17,"")</f>
        <v>25.294117647058822</v>
      </c>
      <c r="O4" s="143">
        <f>IF(animals!G18&gt;0,animals!G18,"")</f>
        <v>22.647058823529413</v>
      </c>
      <c r="P4" s="143">
        <f>IF(animals!G19&gt;0,animals!G19,"")</f>
        <v>23.823529411764703</v>
      </c>
      <c r="Q4" s="143">
        <f>IF(animals!G20&gt;0,animals!G20,"")</f>
        <v>18.823529411764707</v>
      </c>
      <c r="R4" s="143">
        <f>IF(animals!G22&gt;0,animals!G22,"")</f>
        <v>25.294117647058822</v>
      </c>
      <c r="S4" s="143">
        <f>IF(animals!G23&gt;0,animals!G23,"")</f>
        <v>20.882352941176467</v>
      </c>
      <c r="T4" s="143">
        <f>IF(animals!G24&gt;0,animals!G24,"")</f>
        <v>27.352941176470591</v>
      </c>
      <c r="U4" s="143">
        <f>IF(animals!G25&gt;0,animals!G25,"")</f>
        <v>22.352941176470587</v>
      </c>
      <c r="V4" s="143">
        <f>IF(animals!G27&gt;0,animals!G27,"")</f>
        <v>26.176470588235297</v>
      </c>
      <c r="W4" s="143">
        <f>IF(animals!G28&gt;0,animals!G28,"")</f>
        <v>22.058823529411764</v>
      </c>
      <c r="X4" s="143">
        <f>IF(animals!G29&gt;0,animals!G29,"")</f>
        <v>16.470588235294116</v>
      </c>
      <c r="Y4" s="143">
        <f>IF(animals!G30&gt;0,animals!G30,"")</f>
        <v>20.588235294117645</v>
      </c>
      <c r="Z4" s="143" t="str">
        <f>IF(animals!G32&gt;0,animals!G32,"")</f>
        <v/>
      </c>
      <c r="AA4" s="143" t="str">
        <f>IF(animals!G33&gt;0,animals!G33,"")</f>
        <v/>
      </c>
      <c r="AB4" s="143" t="str">
        <f>IF(animals!G34&gt;0,animals!G34,"")</f>
        <v/>
      </c>
      <c r="AC4" s="143" t="str">
        <f>IF(animals!G35&gt;0,animals!G35,"")</f>
        <v/>
      </c>
    </row>
    <row r="5" spans="1:29" x14ac:dyDescent="0.2">
      <c r="A5" s="49" t="str">
        <f>'animals_stats (μm)'!A$2</f>
        <v>Macrobiotus canaricus</v>
      </c>
      <c r="B5" s="81" t="str">
        <f>'animals_stats (μm)'!B$2</f>
        <v>ES.004</v>
      </c>
      <c r="C5" s="142" t="str">
        <f>animals!H1</f>
        <v>32/3</v>
      </c>
      <c r="D5" s="144">
        <f>IF(animals!I3&gt;0,animals!I3,"")</f>
        <v>1072.0930232558142</v>
      </c>
      <c r="E5" s="143">
        <f>IF(animals!I6&gt;0,animals!I6,"")</f>
        <v>76.45348837209302</v>
      </c>
      <c r="F5" s="143">
        <f>IF(animals!I7&gt;0,animals!I7,"")</f>
        <v>12.5</v>
      </c>
      <c r="G5" s="143">
        <f>IF(animals!I8&gt;0,animals!I8,"")</f>
        <v>7.8488372093023271</v>
      </c>
      <c r="H5" s="145">
        <f>IF(animals!I9&gt;0,animals!I9,"")</f>
        <v>61.918604651162802</v>
      </c>
      <c r="I5" s="145">
        <f>IF(animals!I11&gt;0,animals!I11,"")</f>
        <v>22.674418604651166</v>
      </c>
      <c r="J5" s="143">
        <f>IF(animals!I12&gt;0,animals!I12,"")</f>
        <v>18.895348837209301</v>
      </c>
      <c r="K5" s="143">
        <f>IF(animals!I13&gt;0,animals!I13,"")</f>
        <v>7.8488372093023271</v>
      </c>
      <c r="L5" s="143">
        <f>IF(animals!I14&gt;0,animals!I14,"")</f>
        <v>43.895348837209305</v>
      </c>
      <c r="M5" s="143">
        <f>IF(animals!I15&gt;0,animals!I15,"")</f>
        <v>53.779069767441868</v>
      </c>
      <c r="N5" s="143">
        <f>IF(animals!I17&gt;0,animals!I17,"")</f>
        <v>27.034883720930235</v>
      </c>
      <c r="O5" s="143">
        <f>IF(animals!I18&gt;0,animals!I18,"")</f>
        <v>19.767441860465116</v>
      </c>
      <c r="P5" s="143">
        <f>IF(animals!I19&gt;0,animals!I19,"")</f>
        <v>26.453488372093027</v>
      </c>
      <c r="Q5" s="143">
        <f>IF(animals!I20&gt;0,animals!I20,"")</f>
        <v>17.441860465116278</v>
      </c>
      <c r="R5" s="143">
        <f>IF(animals!I22&gt;0,animals!I22,"")</f>
        <v>26.744186046511626</v>
      </c>
      <c r="S5" s="143">
        <f>IF(animals!I23&gt;0,animals!I23,"")</f>
        <v>19.767441860465116</v>
      </c>
      <c r="T5" s="143">
        <f>IF(animals!I24&gt;0,animals!I24,"")</f>
        <v>27.906976744186046</v>
      </c>
      <c r="U5" s="143">
        <f>IF(animals!I25&gt;0,animals!I25,"")</f>
        <v>20.348837209302324</v>
      </c>
      <c r="V5" s="143">
        <f>IF(animals!I27&gt;0,animals!I27,"")</f>
        <v>28.488372093023255</v>
      </c>
      <c r="W5" s="143">
        <f>IF(animals!I28&gt;0,animals!I28,"")</f>
        <v>20.930232558139537</v>
      </c>
      <c r="X5" s="143">
        <f>IF(animals!I29&gt;0,animals!I29,"")</f>
        <v>27.906976744186046</v>
      </c>
      <c r="Y5" s="143">
        <f>IF(animals!I30&gt;0,animals!I30,"")</f>
        <v>21.511627906976745</v>
      </c>
      <c r="Z5" s="143">
        <f>IF(animals!I32&gt;0,animals!I32,"")</f>
        <v>31.104651162790699</v>
      </c>
      <c r="AA5" s="143">
        <f>IF(animals!I33&gt;0,animals!I33,"")</f>
        <v>23.255813953488371</v>
      </c>
      <c r="AB5" s="143" t="str">
        <f>IF(animals!I34&gt;0,animals!I34,"")</f>
        <v/>
      </c>
      <c r="AC5" s="143" t="str">
        <f>IF(animals!I35&gt;0,animals!I35,"")</f>
        <v/>
      </c>
    </row>
    <row r="6" spans="1:29" x14ac:dyDescent="0.2">
      <c r="A6" s="49" t="str">
        <f>'animals_stats (μm)'!A$2</f>
        <v>Macrobiotus canaricus</v>
      </c>
      <c r="B6" s="81" t="str">
        <f>'animals_stats (μm)'!B$2</f>
        <v>ES.004</v>
      </c>
      <c r="C6" s="142" t="str">
        <f>animals!J1</f>
        <v>33/1</v>
      </c>
      <c r="D6" s="144">
        <f>IF(animals!K3&gt;0,animals!K3,"")</f>
        <v>1095.562130177515</v>
      </c>
      <c r="E6" s="143">
        <f>IF(animals!K6&gt;0,animals!K6,"")</f>
        <v>75.443786982248525</v>
      </c>
      <c r="F6" s="143">
        <f>IF(animals!K7&gt;0,animals!K7,"")</f>
        <v>11.538461538461538</v>
      </c>
      <c r="G6" s="143">
        <f>IF(animals!K8&gt;0,animals!K8,"")</f>
        <v>7.3964497041420119</v>
      </c>
      <c r="H6" s="145">
        <f>IF(animals!K9&gt;0,animals!K9,"")</f>
        <v>60.650887573964511</v>
      </c>
      <c r="I6" s="145">
        <f>IF(animals!K11&gt;0,animals!K11,"")</f>
        <v>21.893491124260358</v>
      </c>
      <c r="J6" s="143">
        <f>IF(animals!K12&gt;0,animals!K12,"")</f>
        <v>15.680473372781064</v>
      </c>
      <c r="K6" s="143">
        <f>IF(animals!K13&gt;0,animals!K13,"")</f>
        <v>4.7337278106508878</v>
      </c>
      <c r="L6" s="143">
        <f>IF(animals!K14&gt;0,animals!K14,"")</f>
        <v>41.42011834319527</v>
      </c>
      <c r="M6" s="143">
        <f>IF(animals!K15&gt;0,animals!K15,"")</f>
        <v>47.928994082840234</v>
      </c>
      <c r="N6" s="143">
        <f>IF(animals!K17&gt;0,animals!K17,"")</f>
        <v>28.402366863905325</v>
      </c>
      <c r="O6" s="143">
        <f>IF(animals!K18&gt;0,animals!K18,"")</f>
        <v>23.076923076923077</v>
      </c>
      <c r="P6" s="143">
        <f>IF(animals!K19&gt;0,animals!K19,"")</f>
        <v>28.402366863905325</v>
      </c>
      <c r="Q6" s="143">
        <f>IF(animals!K20&gt;0,animals!K20,"")</f>
        <v>21.597633136094675</v>
      </c>
      <c r="R6" s="143">
        <f>IF(animals!K22&gt;0,animals!K22,"")</f>
        <v>29.289940828402372</v>
      </c>
      <c r="S6" s="143">
        <f>IF(animals!K23&gt;0,animals!K23,"")</f>
        <v>23.372781065088759</v>
      </c>
      <c r="T6" s="143">
        <f>IF(animals!K24&gt;0,animals!K24,"")</f>
        <v>28.402366863905325</v>
      </c>
      <c r="U6" s="143">
        <f>IF(animals!K25&gt;0,animals!K25,"")</f>
        <v>21.005917159763314</v>
      </c>
      <c r="V6" s="143">
        <f>IF(animals!K27&gt;0,animals!K27,"")</f>
        <v>29.88165680473373</v>
      </c>
      <c r="W6" s="143">
        <f>IF(animals!K28&gt;0,animals!K28,"")</f>
        <v>23.076923076923077</v>
      </c>
      <c r="X6" s="143">
        <f>IF(animals!K29&gt;0,animals!K29,"")</f>
        <v>31.065088757396452</v>
      </c>
      <c r="Y6" s="143">
        <f>IF(animals!K30&gt;0,animals!K30,"")</f>
        <v>25.739644970414201</v>
      </c>
      <c r="Z6" s="143">
        <f>IF(animals!K32&gt;0,animals!K32,"")</f>
        <v>34.911242603550299</v>
      </c>
      <c r="AA6" s="143">
        <f>IF(animals!K33&gt;0,animals!K33,"")</f>
        <v>26.923076923076923</v>
      </c>
      <c r="AB6" s="143">
        <f>IF(animals!K34&gt;0,animals!K34,"")</f>
        <v>36.390532544378701</v>
      </c>
      <c r="AC6" s="143" t="str">
        <f>IF(animals!K35&gt;0,animals!K35,"")</f>
        <v/>
      </c>
    </row>
    <row r="7" spans="1:29" x14ac:dyDescent="0.2">
      <c r="A7" s="49" t="str">
        <f>'animals_stats (μm)'!A$2</f>
        <v>Macrobiotus canaricus</v>
      </c>
      <c r="B7" s="81" t="str">
        <f>'animals_stats (μm)'!B$2</f>
        <v>ES.004</v>
      </c>
      <c r="C7" s="142" t="str">
        <f>animals!L1</f>
        <v>33/2</v>
      </c>
      <c r="D7" s="144">
        <f>IF(animals!M3&gt;0,animals!M3,"")</f>
        <v>1116.7173252279636</v>
      </c>
      <c r="E7" s="143">
        <f>IF(animals!M6&gt;0,animals!M6,"")</f>
        <v>76.59574468085107</v>
      </c>
      <c r="F7" s="143">
        <f>IF(animals!M7&gt;0,animals!M7,"")</f>
        <v>13.069908814589665</v>
      </c>
      <c r="G7" s="143">
        <f>IF(animals!M8&gt;0,animals!M8,"")</f>
        <v>8.5106382978723403</v>
      </c>
      <c r="H7" s="145" t="str">
        <f>IF(animals!M9&gt;0,animals!M9,"")</f>
        <v/>
      </c>
      <c r="I7" s="145">
        <f>IF(animals!M11&gt;0,animals!M11,"")</f>
        <v>21.88449848024316</v>
      </c>
      <c r="J7" s="143">
        <f>IF(animals!M12&gt;0,animals!M12,"")</f>
        <v>18.844984802431615</v>
      </c>
      <c r="K7" s="143">
        <f>IF(animals!M13&gt;0,animals!M13,"")</f>
        <v>6.9908814589665651</v>
      </c>
      <c r="L7" s="143">
        <f>IF(animals!M14&gt;0,animals!M14,"")</f>
        <v>43.161094224924014</v>
      </c>
      <c r="M7" s="143">
        <f>IF(animals!M15&gt;0,animals!M15,"")</f>
        <v>51.367781155015194</v>
      </c>
      <c r="N7" s="143">
        <f>IF(animals!M17&gt;0,animals!M17,"")</f>
        <v>28.571428571428577</v>
      </c>
      <c r="O7" s="143">
        <f>IF(animals!M18&gt;0,animals!M18,"")</f>
        <v>22.188449848024316</v>
      </c>
      <c r="P7" s="143">
        <f>IF(animals!M19&gt;0,animals!M19,"")</f>
        <v>28.571428571428577</v>
      </c>
      <c r="Q7" s="143">
        <f>IF(animals!M20&gt;0,animals!M20,"")</f>
        <v>20.060790273556233</v>
      </c>
      <c r="R7" s="143">
        <f>IF(animals!M22&gt;0,animals!M22,"")</f>
        <v>27.96352583586626</v>
      </c>
      <c r="S7" s="143">
        <f>IF(animals!M23&gt;0,animals!M23,"")</f>
        <v>21.88449848024316</v>
      </c>
      <c r="T7" s="143" t="str">
        <f>IF(animals!M24&gt;0,animals!M24,"")</f>
        <v/>
      </c>
      <c r="U7" s="143" t="str">
        <f>IF(animals!M25&gt;0,animals!M25,"")</f>
        <v/>
      </c>
      <c r="V7" s="143" t="str">
        <f>IF(animals!M27&gt;0,animals!M27,"")</f>
        <v/>
      </c>
      <c r="W7" s="143" t="str">
        <f>IF(animals!M28&gt;0,animals!M28,"")</f>
        <v/>
      </c>
      <c r="X7" s="143" t="str">
        <f>IF(animals!M29&gt;0,animals!M29,"")</f>
        <v/>
      </c>
      <c r="Y7" s="143" t="str">
        <f>IF(animals!M30&gt;0,animals!M30,"")</f>
        <v/>
      </c>
      <c r="Z7" s="143">
        <f>IF(animals!M32&gt;0,animals!M32,"")</f>
        <v>33.434650455927049</v>
      </c>
      <c r="AA7" s="143" t="str">
        <f>IF(animals!M33&gt;0,animals!M33,"")</f>
        <v/>
      </c>
      <c r="AB7" s="143">
        <f>IF(animals!M34&gt;0,animals!M34,"")</f>
        <v>34.346504559270521</v>
      </c>
      <c r="AC7" s="143">
        <f>IF(animals!M35&gt;0,animals!M35,"")</f>
        <v>25.835866261398177</v>
      </c>
    </row>
    <row r="8" spans="1:29" x14ac:dyDescent="0.2">
      <c r="A8" s="49" t="str">
        <f>'animals_stats (μm)'!A$2</f>
        <v>Macrobiotus canaricus</v>
      </c>
      <c r="B8" s="81" t="str">
        <f>'animals_stats (μm)'!B$2</f>
        <v>ES.004</v>
      </c>
      <c r="C8" s="142" t="str">
        <f>animals!N1</f>
        <v>33/3</v>
      </c>
      <c r="D8" s="144">
        <f>IF(animals!O3&gt;0,animals!O3,"")</f>
        <v>995.98853868194851</v>
      </c>
      <c r="E8" s="143">
        <f>IF(animals!O6&gt;0,animals!O6,"")</f>
        <v>75.644699140401144</v>
      </c>
      <c r="F8" s="143">
        <f>IF(animals!O7&gt;0,animals!O7,"")</f>
        <v>13.46704871060172</v>
      </c>
      <c r="G8" s="143">
        <f>IF(animals!O8&gt;0,animals!O8,"")</f>
        <v>7.1633237822349578</v>
      </c>
      <c r="H8" s="145">
        <f>IF(animals!O9&gt;0,animals!O9,"")</f>
        <v>64.756446991404019</v>
      </c>
      <c r="I8" s="145">
        <f>IF(animals!O11&gt;0,animals!O11,"")</f>
        <v>21.203438395415475</v>
      </c>
      <c r="J8" s="143">
        <f>IF(animals!O12&gt;0,animals!O12,"")</f>
        <v>17.191977077363898</v>
      </c>
      <c r="K8" s="143">
        <f>IF(animals!O13&gt;0,animals!O13,"")</f>
        <v>5.1575931232091694</v>
      </c>
      <c r="L8" s="143">
        <f>IF(animals!O14&gt;0,animals!O14,"")</f>
        <v>41.833810888252145</v>
      </c>
      <c r="M8" s="143">
        <f>IF(animals!O15&gt;0,animals!O15,"")</f>
        <v>50.42979942693411</v>
      </c>
      <c r="N8" s="143">
        <f>IF(animals!O17&gt;0,animals!O17,"")</f>
        <v>27.793696275071632</v>
      </c>
      <c r="O8" s="143">
        <f>IF(animals!O18&gt;0,animals!O18,"")</f>
        <v>20.916905444126073</v>
      </c>
      <c r="P8" s="143">
        <f>IF(animals!O19&gt;0,animals!O19,"")</f>
        <v>27.220630372492838</v>
      </c>
      <c r="Q8" s="143">
        <f>IF(animals!O20&gt;0,animals!O20,"")</f>
        <v>20.630372492836678</v>
      </c>
      <c r="R8" s="143">
        <f>IF(animals!O22&gt;0,animals!O22,"")</f>
        <v>27.793696275071632</v>
      </c>
      <c r="S8" s="143">
        <f>IF(animals!O23&gt;0,animals!O23,"")</f>
        <v>21.203438395415475</v>
      </c>
      <c r="T8" s="143">
        <f>IF(animals!O24&gt;0,animals!O24,"")</f>
        <v>27.793696275071632</v>
      </c>
      <c r="U8" s="143">
        <f>IF(animals!O25&gt;0,animals!O25,"")</f>
        <v>20.916905444126073</v>
      </c>
      <c r="V8" s="143">
        <f>IF(animals!O27&gt;0,animals!O27,"")</f>
        <v>28.080229226361038</v>
      </c>
      <c r="W8" s="143">
        <f>IF(animals!O28&gt;0,animals!O28,"")</f>
        <v>22.063037249283667</v>
      </c>
      <c r="X8" s="143" t="str">
        <f>IF(animals!O29&gt;0,animals!O29,"")</f>
        <v/>
      </c>
      <c r="Y8" s="143" t="str">
        <f>IF(animals!O30&gt;0,animals!O30,"")</f>
        <v/>
      </c>
      <c r="Z8" s="143" t="str">
        <f>IF(animals!O32&gt;0,animals!O32,"")</f>
        <v/>
      </c>
      <c r="AA8" s="143" t="str">
        <f>IF(animals!O33&gt;0,animals!O33,"")</f>
        <v/>
      </c>
      <c r="AB8" s="143">
        <f>IF(animals!O34&gt;0,animals!O34,"")</f>
        <v>29.226361031518621</v>
      </c>
      <c r="AC8" s="143">
        <f>IF(animals!O35&gt;0,animals!O35,"")</f>
        <v>24.355300859598856</v>
      </c>
    </row>
    <row r="9" spans="1:29" x14ac:dyDescent="0.2">
      <c r="A9" s="49" t="str">
        <f>'animals_stats (μm)'!A$2</f>
        <v>Macrobiotus canaricus</v>
      </c>
      <c r="B9" s="81" t="str">
        <f>'animals_stats (μm)'!B$2</f>
        <v>ES.004</v>
      </c>
      <c r="C9" s="142" t="str">
        <f>animals!P1</f>
        <v>33/4</v>
      </c>
      <c r="D9" s="144">
        <f>IF(animals!Q3&gt;0,animals!Q3,"")</f>
        <v>902.06489675516218</v>
      </c>
      <c r="E9" s="143">
        <f>IF(animals!Q6&gt;0,animals!Q6,"")</f>
        <v>76.106194690265497</v>
      </c>
      <c r="F9" s="143">
        <f>IF(animals!Q7&gt;0,animals!Q7,"")</f>
        <v>12.094395280235988</v>
      </c>
      <c r="G9" s="143">
        <f>IF(animals!Q8&gt;0,animals!Q8,"")</f>
        <v>8.2595870206489668</v>
      </c>
      <c r="H9" s="145" t="str">
        <f>IF(animals!Q9&gt;0,animals!Q9,"")</f>
        <v/>
      </c>
      <c r="I9" s="145">
        <f>IF(animals!Q11&gt;0,animals!Q11,"")</f>
        <v>20.64896755162242</v>
      </c>
      <c r="J9" s="143">
        <f>IF(animals!Q12&gt;0,animals!Q12,"")</f>
        <v>17.404129793510325</v>
      </c>
      <c r="K9" s="143">
        <f>IF(animals!Q13&gt;0,animals!Q13,"")</f>
        <v>5.8997050147492622</v>
      </c>
      <c r="L9" s="143">
        <f>IF(animals!Q14&gt;0,animals!Q14,"")</f>
        <v>41.002949852507378</v>
      </c>
      <c r="M9" s="143">
        <f>IF(animals!Q15&gt;0,animals!Q15,"")</f>
        <v>48.377581120943951</v>
      </c>
      <c r="N9" s="143">
        <f>IF(animals!Q17&gt;0,animals!Q17,"")</f>
        <v>25.073746312684371</v>
      </c>
      <c r="O9" s="143">
        <f>IF(animals!Q18&gt;0,animals!Q18,"")</f>
        <v>22.418879056047196</v>
      </c>
      <c r="P9" s="143">
        <f>IF(animals!Q19&gt;0,animals!Q19,"")</f>
        <v>25.958702064896759</v>
      </c>
      <c r="Q9" s="143">
        <f>IF(animals!Q20&gt;0,animals!Q20,"")</f>
        <v>18.584070796460178</v>
      </c>
      <c r="R9" s="143">
        <f>IF(animals!Q22&gt;0,animals!Q22,"")</f>
        <v>29.498525073746311</v>
      </c>
      <c r="S9" s="143">
        <f>IF(animals!Q23&gt;0,animals!Q23,"")</f>
        <v>25.073746312684371</v>
      </c>
      <c r="T9" s="143">
        <f>IF(animals!Q24&gt;0,animals!Q24,"")</f>
        <v>26.843657817109147</v>
      </c>
      <c r="U9" s="143">
        <f>IF(animals!Q25&gt;0,animals!Q25,"")</f>
        <v>20.353982300884958</v>
      </c>
      <c r="V9" s="143" t="str">
        <f>IF(animals!Q27&gt;0,animals!Q27,"")</f>
        <v/>
      </c>
      <c r="W9" s="143" t="str">
        <f>IF(animals!Q28&gt;0,animals!Q28,"")</f>
        <v/>
      </c>
      <c r="X9" s="143">
        <f>IF(animals!Q29&gt;0,animals!Q29,"")</f>
        <v>29.498525073746311</v>
      </c>
      <c r="Y9" s="143">
        <f>IF(animals!Q30&gt;0,animals!Q30,"")</f>
        <v>23.598820058997049</v>
      </c>
      <c r="Z9" s="143" t="str">
        <f>IF(animals!Q32&gt;0,animals!Q32,"")</f>
        <v/>
      </c>
      <c r="AA9" s="143" t="str">
        <f>IF(animals!Q33&gt;0,animals!Q33,"")</f>
        <v/>
      </c>
      <c r="AB9" s="143" t="str">
        <f>IF(animals!Q34&gt;0,animals!Q34,"")</f>
        <v/>
      </c>
      <c r="AC9" s="143" t="str">
        <f>IF(animals!Q35&gt;0,animals!Q35,"")</f>
        <v/>
      </c>
    </row>
    <row r="10" spans="1:29" x14ac:dyDescent="0.2">
      <c r="A10" s="49" t="str">
        <f>'animals_stats (μm)'!A$2</f>
        <v>Macrobiotus canaricus</v>
      </c>
      <c r="B10" s="81" t="str">
        <f>'animals_stats (μm)'!B$2</f>
        <v>ES.004</v>
      </c>
      <c r="C10" s="142" t="str">
        <f>animals!R1</f>
        <v>34/1</v>
      </c>
      <c r="D10" s="144">
        <f>IF(animals!S3&gt;0,animals!S3,"")</f>
        <v>1034.0425531914893</v>
      </c>
      <c r="E10" s="143">
        <f>IF(animals!S6&gt;0,animals!S6,"")</f>
        <v>74.7340425531915</v>
      </c>
      <c r="F10" s="143">
        <f>IF(animals!S7&gt;0,animals!S7,"")</f>
        <v>12.76595744680851</v>
      </c>
      <c r="G10" s="143">
        <f>IF(animals!S8&gt;0,animals!S8,"")</f>
        <v>7.9787234042553186</v>
      </c>
      <c r="H10" s="145">
        <f>IF(animals!S9&gt;0,animals!S9,"")</f>
        <v>64.893617021276597</v>
      </c>
      <c r="I10" s="145">
        <f>IF(animals!S11&gt;0,animals!S11,"")</f>
        <v>20.74468085106383</v>
      </c>
      <c r="J10" s="143">
        <f>IF(animals!S12&gt;0,animals!S12,"")</f>
        <v>16.223404255319149</v>
      </c>
      <c r="K10" s="143">
        <f>IF(animals!S13&gt;0,animals!S13,"")</f>
        <v>4.7872340425531918</v>
      </c>
      <c r="L10" s="143">
        <f>IF(animals!S14&gt;0,animals!S14,"")</f>
        <v>40.159574468085104</v>
      </c>
      <c r="M10" s="143">
        <f>IF(animals!S15&gt;0,animals!S15,"")</f>
        <v>47.606382978723403</v>
      </c>
      <c r="N10" s="143">
        <f>IF(animals!S17&gt;0,animals!S17,"")</f>
        <v>30.053191489361701</v>
      </c>
      <c r="O10" s="143">
        <f>IF(animals!S18&gt;0,animals!S18,"")</f>
        <v>24.73404255319149</v>
      </c>
      <c r="P10" s="143">
        <f>IF(animals!S19&gt;0,animals!S19,"")</f>
        <v>26.861702127659569</v>
      </c>
      <c r="Q10" s="143">
        <f>IF(animals!S20&gt;0,animals!S20,"")</f>
        <v>22.340425531914892</v>
      </c>
      <c r="R10" s="143">
        <f>IF(animals!S22&gt;0,animals!S22,"")</f>
        <v>27.925531914893615</v>
      </c>
      <c r="S10" s="143">
        <f>IF(animals!S23&gt;0,animals!S23,"")</f>
        <v>22.340425531914892</v>
      </c>
      <c r="T10" s="143">
        <f>IF(animals!S24&gt;0,animals!S24,"")</f>
        <v>26.861702127659569</v>
      </c>
      <c r="U10" s="143">
        <f>IF(animals!S25&gt;0,animals!S25,"")</f>
        <v>19.414893617021274</v>
      </c>
      <c r="V10" s="143">
        <f>IF(animals!S27&gt;0,animals!S27,"")</f>
        <v>28.98936170212766</v>
      </c>
      <c r="W10" s="143">
        <f>IF(animals!S28&gt;0,animals!S28,"")</f>
        <v>22.074468085106382</v>
      </c>
      <c r="X10" s="143">
        <f>IF(animals!S29&gt;0,animals!S29,"")</f>
        <v>27.127659574468083</v>
      </c>
      <c r="Y10" s="143">
        <f>IF(animals!S30&gt;0,animals!S30,"")</f>
        <v>20.74468085106383</v>
      </c>
      <c r="Z10" s="143">
        <f>IF(animals!S32&gt;0,animals!S32,"")</f>
        <v>31.382978723404253</v>
      </c>
      <c r="AA10" s="143">
        <f>IF(animals!S33&gt;0,animals!S33,"")</f>
        <v>25.797872340425531</v>
      </c>
      <c r="AB10" s="143">
        <f>IF(animals!S34&gt;0,animals!S34,"")</f>
        <v>28.457446808510632</v>
      </c>
      <c r="AC10" s="143">
        <f>IF(animals!S35&gt;0,animals!S35,"")</f>
        <v>19.414893617021274</v>
      </c>
    </row>
    <row r="11" spans="1:29" x14ac:dyDescent="0.2">
      <c r="A11" s="49" t="str">
        <f>'animals_stats (μm)'!A$2</f>
        <v>Macrobiotus canaricus</v>
      </c>
      <c r="B11" s="81" t="str">
        <f>'animals_stats (μm)'!B$2</f>
        <v>ES.004</v>
      </c>
      <c r="C11" s="142" t="str">
        <f>animals!T1</f>
        <v>34/2</v>
      </c>
      <c r="D11" s="144">
        <f>IF(animals!U3&gt;0,animals!U3,"")</f>
        <v>1080.7799442896935</v>
      </c>
      <c r="E11" s="143">
        <f>IF(animals!U6&gt;0,animals!U6,"")</f>
        <v>75.487465181058496</v>
      </c>
      <c r="F11" s="143">
        <f>IF(animals!U7&gt;0,animals!U7,"")</f>
        <v>12.813370473537605</v>
      </c>
      <c r="G11" s="143">
        <f>IF(animals!U8&gt;0,animals!U8,"")</f>
        <v>6.9637883008356551</v>
      </c>
      <c r="H11" s="145">
        <f>IF(animals!U9&gt;0,animals!U9,"")</f>
        <v>59.33147632311978</v>
      </c>
      <c r="I11" s="145">
        <f>IF(animals!U11&gt;0,animals!U11,"")</f>
        <v>20.334261838440113</v>
      </c>
      <c r="J11" s="143">
        <f>IF(animals!U12&gt;0,animals!U12,"")</f>
        <v>15.598885793871867</v>
      </c>
      <c r="K11" s="143">
        <f>IF(animals!U13&gt;0,animals!U13,"")</f>
        <v>5.8495821727019504</v>
      </c>
      <c r="L11" s="143">
        <f>IF(animals!U14&gt;0,animals!U14,"")</f>
        <v>40.668523676880227</v>
      </c>
      <c r="M11" s="143">
        <f>IF(animals!U15&gt;0,animals!U15,"")</f>
        <v>46.796657381615603</v>
      </c>
      <c r="N11" s="143">
        <f>IF(animals!U17&gt;0,animals!U17,"")</f>
        <v>26.183844011142064</v>
      </c>
      <c r="O11" s="143">
        <f>IF(animals!U18&gt;0,animals!U18,"")</f>
        <v>19.498607242339833</v>
      </c>
      <c r="P11" s="143">
        <f>IF(animals!U19&gt;0,animals!U19,"")</f>
        <v>25.626740947075209</v>
      </c>
      <c r="Q11" s="143">
        <f>IF(animals!U20&gt;0,animals!U20,"")</f>
        <v>19.777158774373259</v>
      </c>
      <c r="R11" s="143">
        <f>IF(animals!U22&gt;0,animals!U22,"")</f>
        <v>25.905292479108638</v>
      </c>
      <c r="S11" s="143">
        <f>IF(animals!U23&gt;0,animals!U23,"")</f>
        <v>19.220055710306408</v>
      </c>
      <c r="T11" s="143">
        <f>IF(animals!U24&gt;0,animals!U24,"")</f>
        <v>27.019498607242337</v>
      </c>
      <c r="U11" s="143">
        <f>IF(animals!U25&gt;0,animals!U25,"")</f>
        <v>22.562674094707521</v>
      </c>
      <c r="V11" s="143">
        <f>IF(animals!U27&gt;0,animals!U27,"")</f>
        <v>27.29805013927577</v>
      </c>
      <c r="W11" s="143">
        <f>IF(animals!U28&gt;0,animals!U28,"")</f>
        <v>19.777158774373259</v>
      </c>
      <c r="X11" s="143">
        <f>IF(animals!U29&gt;0,animals!U29,"")</f>
        <v>25.626740947075209</v>
      </c>
      <c r="Y11" s="143">
        <f>IF(animals!U30&gt;0,animals!U30,"")</f>
        <v>18.941504178272979</v>
      </c>
      <c r="Z11" s="143">
        <f>IF(animals!U32&gt;0,animals!U32,"")</f>
        <v>57.103064066852369</v>
      </c>
      <c r="AA11" s="143">
        <f>IF(animals!U33&gt;0,animals!U33,"")</f>
        <v>21.448467966573816</v>
      </c>
      <c r="AB11" s="143">
        <f>IF(animals!U34&gt;0,animals!U34,"")</f>
        <v>30.919220055710305</v>
      </c>
      <c r="AC11" s="143">
        <f>IF(animals!U35&gt;0,animals!U35,"")</f>
        <v>23.398328690807801</v>
      </c>
    </row>
    <row r="12" spans="1:29" x14ac:dyDescent="0.2">
      <c r="A12" s="49" t="str">
        <f>'animals_stats (μm)'!A$2</f>
        <v>Macrobiotus canaricus</v>
      </c>
      <c r="B12" s="81" t="str">
        <f>'animals_stats (μm)'!B$2</f>
        <v>ES.004</v>
      </c>
      <c r="C12" s="142" t="str">
        <f>animals!V1</f>
        <v>34/3</v>
      </c>
      <c r="D12" s="144">
        <f>IF(animals!W3&gt;0,animals!W3,"")</f>
        <v>1056.7164179104477</v>
      </c>
      <c r="E12" s="143">
        <f>IF(animals!W6&gt;0,animals!W6,"")</f>
        <v>74.328358208955208</v>
      </c>
      <c r="F12" s="143">
        <f>IF(animals!W7&gt;0,animals!W7,"")</f>
        <v>11.940298507462686</v>
      </c>
      <c r="G12" s="143">
        <f>IF(animals!W8&gt;0,animals!W8,"")</f>
        <v>7.4626865671641784</v>
      </c>
      <c r="H12" s="145">
        <f>IF(animals!W9&gt;0,animals!W9,"")</f>
        <v>61.492537313432841</v>
      </c>
      <c r="I12" s="145">
        <f>IF(animals!W11&gt;0,animals!W11,"")</f>
        <v>21.791044776119403</v>
      </c>
      <c r="J12" s="143">
        <f>IF(animals!W12&gt;0,animals!W12,"")</f>
        <v>15.522388059701491</v>
      </c>
      <c r="K12" s="143">
        <f>IF(animals!W13&gt;0,animals!W13,"")</f>
        <v>5.0746268656716413</v>
      </c>
      <c r="L12" s="143">
        <f>IF(animals!W14&gt;0,animals!W14,"")</f>
        <v>42.089552238805972</v>
      </c>
      <c r="M12" s="143">
        <f>IF(animals!W15&gt;0,animals!W15,"")</f>
        <v>48.656716417910452</v>
      </c>
      <c r="N12" s="143">
        <f>IF(animals!W17&gt;0,animals!W17,"")</f>
        <v>28.955223880597014</v>
      </c>
      <c r="O12" s="143">
        <f>IF(animals!W18&gt;0,animals!W18,"")</f>
        <v>22.985074626865671</v>
      </c>
      <c r="P12" s="143">
        <f>IF(animals!W19&gt;0,animals!W19,"")</f>
        <v>28.35820895522388</v>
      </c>
      <c r="Q12" s="143">
        <f>IF(animals!W20&gt;0,animals!W20,"")</f>
        <v>22.388059701492537</v>
      </c>
      <c r="R12" s="143">
        <f>IF(animals!W22&gt;0,animals!W22,"")</f>
        <v>29.552238805970148</v>
      </c>
      <c r="S12" s="143">
        <f>IF(animals!W23&gt;0,animals!W23,"")</f>
        <v>23.283582089552237</v>
      </c>
      <c r="T12" s="143">
        <f>IF(animals!W24&gt;0,animals!W24,"")</f>
        <v>28.656716417910449</v>
      </c>
      <c r="U12" s="143">
        <f>IF(animals!W25&gt;0,animals!W25,"")</f>
        <v>21.791044776119403</v>
      </c>
      <c r="V12" s="143">
        <f>IF(animals!W27&gt;0,animals!W27,"")</f>
        <v>29.253731343283583</v>
      </c>
      <c r="W12" s="143">
        <f>IF(animals!W28&gt;0,animals!W28,"")</f>
        <v>21.492537313432834</v>
      </c>
      <c r="X12" s="143">
        <f>IF(animals!W29&gt;0,animals!W29,"")</f>
        <v>29.253731343283583</v>
      </c>
      <c r="Y12" s="143">
        <f>IF(animals!W30&gt;0,animals!W30,"")</f>
        <v>23.582089552238809</v>
      </c>
      <c r="Z12" s="143">
        <f>IF(animals!W32&gt;0,animals!W32,"")</f>
        <v>31.64179104477612</v>
      </c>
      <c r="AA12" s="143">
        <f>IF(animals!W33&gt;0,animals!W33,"")</f>
        <v>24.477611940298505</v>
      </c>
      <c r="AB12" s="143">
        <f>IF(animals!W34&gt;0,animals!W34,"")</f>
        <v>34.328358208955223</v>
      </c>
      <c r="AC12" s="143">
        <f>IF(animals!W35&gt;0,animals!W35,"")</f>
        <v>21.194029850746269</v>
      </c>
    </row>
    <row r="13" spans="1:29" x14ac:dyDescent="0.2">
      <c r="A13" s="49" t="str">
        <f>'animals_stats (μm)'!A$2</f>
        <v>Macrobiotus canaricus</v>
      </c>
      <c r="B13" s="81" t="str">
        <f>'animals_stats (μm)'!B$2</f>
        <v>ES.004</v>
      </c>
      <c r="C13" s="142" t="str">
        <f>animals!X1</f>
        <v>34/4</v>
      </c>
      <c r="D13" s="144">
        <f>IF(animals!Y3&gt;0,animals!Y3,"")</f>
        <v>1092.7152317880796</v>
      </c>
      <c r="E13" s="143">
        <f>IF(animals!Y6&gt;0,animals!Y6,"")</f>
        <v>75.496688741721869</v>
      </c>
      <c r="F13" s="143">
        <f>IF(animals!Y7&gt;0,animals!Y7,"")</f>
        <v>13.245033112582782</v>
      </c>
      <c r="G13" s="143">
        <f>IF(animals!Y8&gt;0,animals!Y8,"")</f>
        <v>7.9470198675496695</v>
      </c>
      <c r="H13" s="145">
        <f>IF(animals!Y9&gt;0,animals!Y9,"")</f>
        <v>68.211920529801333</v>
      </c>
      <c r="I13" s="145">
        <f>IF(animals!Y11&gt;0,animals!Y11,"")</f>
        <v>21.192052980132452</v>
      </c>
      <c r="J13" s="143">
        <f>IF(animals!Y12&gt;0,animals!Y12,"")</f>
        <v>15.894039735099339</v>
      </c>
      <c r="K13" s="143">
        <f>IF(animals!Y13&gt;0,animals!Y13,"")</f>
        <v>7.6158940397350996</v>
      </c>
      <c r="L13" s="143">
        <f>IF(animals!Y14&gt;0,animals!Y14,"")</f>
        <v>41.390728476821195</v>
      </c>
      <c r="M13" s="143">
        <f>IF(animals!Y15&gt;0,animals!Y15,"")</f>
        <v>49.668874172185433</v>
      </c>
      <c r="N13" s="143">
        <f>IF(animals!Y17&gt;0,animals!Y17,"")</f>
        <v>30.463576158940398</v>
      </c>
      <c r="O13" s="143">
        <f>IF(animals!Y18&gt;0,animals!Y18,"")</f>
        <v>26.158940397350992</v>
      </c>
      <c r="P13" s="143">
        <f>IF(animals!Y19&gt;0,animals!Y19,"")</f>
        <v>24.834437086092716</v>
      </c>
      <c r="Q13" s="143">
        <f>IF(animals!Y20&gt;0,animals!Y20,"")</f>
        <v>20.198675496688743</v>
      </c>
      <c r="R13" s="143">
        <f>IF(animals!Y22&gt;0,animals!Y22,"")</f>
        <v>32.450331125827816</v>
      </c>
      <c r="S13" s="143">
        <f>IF(animals!Y23&gt;0,animals!Y23,"")</f>
        <v>25.827814569536422</v>
      </c>
      <c r="T13" s="143">
        <f>IF(animals!Y24&gt;0,animals!Y24,"")</f>
        <v>30.794701986754969</v>
      </c>
      <c r="U13" s="143">
        <f>IF(animals!Y25&gt;0,animals!Y25,"")</f>
        <v>23.841059602649008</v>
      </c>
      <c r="V13" s="143">
        <f>IF(animals!Y27&gt;0,animals!Y27,"")</f>
        <v>32.119205298013242</v>
      </c>
      <c r="W13" s="143">
        <f>IF(animals!Y28&gt;0,animals!Y28,"")</f>
        <v>26.490066225165563</v>
      </c>
      <c r="X13" s="143">
        <f>IF(animals!Y29&gt;0,animals!Y29,"")</f>
        <v>29.139072847682122</v>
      </c>
      <c r="Y13" s="143">
        <f>IF(animals!Y30&gt;0,animals!Y30,"")</f>
        <v>22.847682119205302</v>
      </c>
      <c r="Z13" s="143">
        <f>IF(animals!Y32&gt;0,animals!Y32,"")</f>
        <v>33.112582781456958</v>
      </c>
      <c r="AA13" s="143">
        <f>IF(animals!Y33&gt;0,animals!Y33,"")</f>
        <v>28.807947019867548</v>
      </c>
      <c r="AB13" s="143">
        <f>IF(animals!Y34&gt;0,animals!Y34,"")</f>
        <v>36.423841059602651</v>
      </c>
      <c r="AC13" s="143">
        <f>IF(animals!Y35&gt;0,animals!Y35,"")</f>
        <v>26.490066225165563</v>
      </c>
    </row>
    <row r="14" spans="1:29" x14ac:dyDescent="0.2">
      <c r="A14" s="49" t="str">
        <f>'animals_stats (μm)'!A$2</f>
        <v>Macrobiotus canaricus</v>
      </c>
      <c r="B14" s="81" t="str">
        <f>'animals_stats (μm)'!B$2</f>
        <v>ES.004</v>
      </c>
      <c r="C14" s="142" t="str">
        <f>animals!Z1</f>
        <v>35/1</v>
      </c>
      <c r="D14" s="144">
        <f>IF(animals!AA3&gt;0,animals!AA3,"")</f>
        <v>1198.1424148606814</v>
      </c>
      <c r="E14" s="143">
        <f>IF(animals!AA6&gt;0,animals!AA6,"")</f>
        <v>75.232198142414873</v>
      </c>
      <c r="F14" s="143">
        <f>IF(animals!AA7&gt;0,animals!AA7,"")</f>
        <v>12.383900928792571</v>
      </c>
      <c r="G14" s="143">
        <f>IF(animals!AA8&gt;0,animals!AA8,"")</f>
        <v>7.4303405572755414</v>
      </c>
      <c r="H14" s="145">
        <f>IF(animals!AA9&gt;0,animals!AA9,"")</f>
        <v>60.061919504643967</v>
      </c>
      <c r="I14" s="145">
        <f>IF(animals!AA11&gt;0,animals!AA11,"")</f>
        <v>20.123839009287927</v>
      </c>
      <c r="J14" s="143">
        <f>IF(animals!AA12&gt;0,animals!AA12,"")</f>
        <v>15.479876160990713</v>
      </c>
      <c r="K14" s="143">
        <f>IF(animals!AA13&gt;0,animals!AA13,"")</f>
        <v>6.1919504643962853</v>
      </c>
      <c r="L14" s="143">
        <f>IF(animals!AA14&gt;0,animals!AA14,"")</f>
        <v>37.77089783281734</v>
      </c>
      <c r="M14" s="143">
        <f>IF(animals!AA15&gt;0,animals!AA15,"")</f>
        <v>44.27244582043344</v>
      </c>
      <c r="N14" s="143">
        <f>IF(animals!AA17&gt;0,animals!AA17,"")</f>
        <v>29.411764705882355</v>
      </c>
      <c r="O14" s="143">
        <f>IF(animals!AA18&gt;0,animals!AA18,"")</f>
        <v>21.981424148606813</v>
      </c>
      <c r="P14" s="143">
        <f>IF(animals!AA19&gt;0,animals!AA19,"")</f>
        <v>28.173374613003098</v>
      </c>
      <c r="Q14" s="143">
        <f>IF(animals!AA20&gt;0,animals!AA20,"")</f>
        <v>22.291021671826627</v>
      </c>
      <c r="R14" s="143">
        <f>IF(animals!AA22&gt;0,animals!AA22,"")</f>
        <v>30.959752321981426</v>
      </c>
      <c r="S14" s="143">
        <f>IF(animals!AA23&gt;0,animals!AA23,"")</f>
        <v>20.743034055727559</v>
      </c>
      <c r="T14" s="143">
        <f>IF(animals!AA24&gt;0,animals!AA24,"")</f>
        <v>28.79256965944273</v>
      </c>
      <c r="U14" s="143">
        <f>IF(animals!AA25&gt;0,animals!AA25,"")</f>
        <v>20.743034055727559</v>
      </c>
      <c r="V14" s="143">
        <f>IF(animals!AA27&gt;0,animals!AA27,"")</f>
        <v>31.269349845201237</v>
      </c>
      <c r="W14" s="143">
        <f>IF(animals!AA28&gt;0,animals!AA28,"")</f>
        <v>24.148606811145513</v>
      </c>
      <c r="X14" s="143">
        <f>IF(animals!AA29&gt;0,animals!AA29,"")</f>
        <v>30.030959752321984</v>
      </c>
      <c r="Y14" s="143">
        <f>IF(animals!AA30&gt;0,animals!AA30,"")</f>
        <v>21.981424148606813</v>
      </c>
      <c r="Z14" s="143">
        <f>IF(animals!AA32&gt;0,animals!AA32,"")</f>
        <v>35.913312693498455</v>
      </c>
      <c r="AA14" s="143">
        <f>IF(animals!AA33&gt;0,animals!AA33,"")</f>
        <v>23.52941176470588</v>
      </c>
      <c r="AB14" s="143">
        <f>IF(animals!AA34&gt;0,animals!AA34,"")</f>
        <v>34.365325077399383</v>
      </c>
      <c r="AC14" s="143">
        <f>IF(animals!AA35&gt;0,animals!AA35,"")</f>
        <v>21.362229102167184</v>
      </c>
    </row>
    <row r="15" spans="1:29" x14ac:dyDescent="0.2">
      <c r="A15" s="49" t="str">
        <f>'animals_stats (μm)'!A$2</f>
        <v>Macrobiotus canaricus</v>
      </c>
      <c r="B15" s="81" t="str">
        <f>'animals_stats (μm)'!B$2</f>
        <v>ES.004</v>
      </c>
      <c r="C15" s="142" t="str">
        <f>animals!AB1</f>
        <v>35/2</v>
      </c>
      <c r="D15" s="144">
        <f>IF(animals!AC3&gt;0,animals!AC3,"")</f>
        <v>1084.7953216374269</v>
      </c>
      <c r="E15" s="143">
        <f>IF(animals!AC6&gt;0,animals!AC6,"")</f>
        <v>74.561403508771932</v>
      </c>
      <c r="F15" s="143">
        <f>IF(animals!AC7&gt;0,animals!AC7,"")</f>
        <v>14.327485380116958</v>
      </c>
      <c r="G15" s="143">
        <f>IF(animals!AC8&gt;0,animals!AC8,"")</f>
        <v>8.7719298245614024</v>
      </c>
      <c r="H15" s="145">
        <f>IF(animals!AC9&gt;0,animals!AC9,"")</f>
        <v>58.187134502923968</v>
      </c>
      <c r="I15" s="145">
        <f>IF(animals!AC11&gt;0,animals!AC11,"")</f>
        <v>21.929824561403507</v>
      </c>
      <c r="J15" s="143">
        <f>IF(animals!AC12&gt;0,animals!AC12,"")</f>
        <v>17.543859649122805</v>
      </c>
      <c r="K15" s="143">
        <f>IF(animals!AC13&gt;0,animals!AC13,"")</f>
        <v>5.2631578947368416</v>
      </c>
      <c r="L15" s="143">
        <f>IF(animals!AC14&gt;0,animals!AC14,"")</f>
        <v>43.274853801169591</v>
      </c>
      <c r="M15" s="143">
        <f>IF(animals!AC15&gt;0,animals!AC15,"")</f>
        <v>51.754385964912274</v>
      </c>
      <c r="N15" s="143">
        <f>IF(animals!AC17&gt;0,animals!AC17,"")</f>
        <v>28.947368421052634</v>
      </c>
      <c r="O15" s="143">
        <f>IF(animals!AC18&gt;0,animals!AC18,"")</f>
        <v>23.684210526315784</v>
      </c>
      <c r="P15" s="143">
        <f>IF(animals!AC19&gt;0,animals!AC19,"")</f>
        <v>30.409356725146196</v>
      </c>
      <c r="Q15" s="143">
        <f>IF(animals!AC20&gt;0,animals!AC20,"")</f>
        <v>23.391812865497073</v>
      </c>
      <c r="R15" s="143">
        <f>IF(animals!AC22&gt;0,animals!AC22,"")</f>
        <v>31.578947368421051</v>
      </c>
      <c r="S15" s="143">
        <f>IF(animals!AC23&gt;0,animals!AC23,"")</f>
        <v>20.760233918128652</v>
      </c>
      <c r="T15" s="143">
        <f>IF(animals!AC24&gt;0,animals!AC24,"")</f>
        <v>30.701754385964907</v>
      </c>
      <c r="U15" s="143">
        <f>IF(animals!AC25&gt;0,animals!AC25,"")</f>
        <v>25.146198830409354</v>
      </c>
      <c r="V15" s="143">
        <f>IF(animals!AC27&gt;0,animals!AC27,"")</f>
        <v>32.163742690058477</v>
      </c>
      <c r="W15" s="143">
        <f>IF(animals!AC28&gt;0,animals!AC28,"")</f>
        <v>28.362573099415201</v>
      </c>
      <c r="X15" s="143">
        <f>IF(animals!AC29&gt;0,animals!AC29,"")</f>
        <v>31.578947368421051</v>
      </c>
      <c r="Y15" s="143">
        <f>IF(animals!AC30&gt;0,animals!AC30,"")</f>
        <v>23.684210526315784</v>
      </c>
      <c r="Z15" s="143">
        <f>IF(animals!AC32&gt;0,animals!AC32,"")</f>
        <v>33.625730994152043</v>
      </c>
      <c r="AA15" s="143">
        <f>IF(animals!AC33&gt;0,animals!AC33,"")</f>
        <v>25.730994152046783</v>
      </c>
      <c r="AB15" s="143">
        <f>IF(animals!AC34&gt;0,animals!AC34,"")</f>
        <v>35.380116959064324</v>
      </c>
      <c r="AC15" s="143">
        <f>IF(animals!AC35&gt;0,animals!AC35,"")</f>
        <v>25.438596491228065</v>
      </c>
    </row>
    <row r="16" spans="1:29" x14ac:dyDescent="0.2">
      <c r="A16" s="49" t="str">
        <f>'animals_stats (μm)'!A$2</f>
        <v>Macrobiotus canaricus</v>
      </c>
      <c r="B16" s="81" t="str">
        <f>'animals_stats (μm)'!B$2</f>
        <v>ES.004</v>
      </c>
      <c r="C16" s="142" t="str">
        <f>animals!AD1</f>
        <v>35/3</v>
      </c>
      <c r="D16" s="144">
        <f>IF(animals!AE3&gt;0,animals!AE3,"")</f>
        <v>1014.3678160919541</v>
      </c>
      <c r="E16" s="143">
        <f>IF(animals!AE6&gt;0,animals!AE6,"")</f>
        <v>74.71264367816093</v>
      </c>
      <c r="F16" s="143">
        <f>IF(animals!AE7&gt;0,animals!AE7,"")</f>
        <v>15.517241379310349</v>
      </c>
      <c r="G16" s="143">
        <f>IF(animals!AE8&gt;0,animals!AE8,"")</f>
        <v>8.0459770114942533</v>
      </c>
      <c r="H16" s="145">
        <f>IF(animals!AE9&gt;0,animals!AE9,"")</f>
        <v>58.908045977011504</v>
      </c>
      <c r="I16" s="145">
        <f>IF(animals!AE11&gt;0,animals!AE11,"")</f>
        <v>25.287356321839084</v>
      </c>
      <c r="J16" s="143">
        <f>IF(animals!AE12&gt;0,animals!AE12,"")</f>
        <v>18.103448275862068</v>
      </c>
      <c r="K16" s="143">
        <f>IF(animals!AE13&gt;0,animals!AE13,"")</f>
        <v>6.8965517241379306</v>
      </c>
      <c r="L16" s="143">
        <f>IF(animals!AE14&gt;0,animals!AE14,"")</f>
        <v>45.689655172413794</v>
      </c>
      <c r="M16" s="143">
        <f>IF(animals!AE15&gt;0,animals!AE15,"")</f>
        <v>54.597701149425291</v>
      </c>
      <c r="N16" s="143">
        <f>IF(animals!AE17&gt;0,animals!AE17,"")</f>
        <v>27.011494252873568</v>
      </c>
      <c r="O16" s="143">
        <f>IF(animals!AE18&gt;0,animals!AE18,"")</f>
        <v>19.540229885057471</v>
      </c>
      <c r="P16" s="143">
        <f>IF(animals!AE19&gt;0,animals!AE19,"")</f>
        <v>27.873563218390807</v>
      </c>
      <c r="Q16" s="143">
        <f>IF(animals!AE20&gt;0,animals!AE20,"")</f>
        <v>21.839080459770116</v>
      </c>
      <c r="R16" s="143">
        <f>IF(animals!AE22&gt;0,animals!AE22,"")</f>
        <v>28.735632183908049</v>
      </c>
      <c r="S16" s="143">
        <f>IF(animals!AE23&gt;0,animals!AE23,"")</f>
        <v>22.988505747126439</v>
      </c>
      <c r="T16" s="143">
        <f>IF(animals!AE24&gt;0,animals!AE24,"")</f>
        <v>27.011494252873568</v>
      </c>
      <c r="U16" s="143">
        <f>IF(animals!AE25&gt;0,animals!AE25,"")</f>
        <v>21.839080459770116</v>
      </c>
      <c r="V16" s="143">
        <f>IF(animals!AE27&gt;0,animals!AE27,"")</f>
        <v>29.885057471264371</v>
      </c>
      <c r="W16" s="143">
        <f>IF(animals!AE28&gt;0,animals!AE28,"")</f>
        <v>22.988505747126439</v>
      </c>
      <c r="X16" s="143">
        <f>IF(animals!AE29&gt;0,animals!AE29,"")</f>
        <v>26.436781609195403</v>
      </c>
      <c r="Y16" s="143">
        <f>IF(animals!AE30&gt;0,animals!AE30,"")</f>
        <v>18.965517241379313</v>
      </c>
      <c r="Z16" s="143">
        <f>IF(animals!AE32&gt;0,animals!AE32,"")</f>
        <v>31.034482758620697</v>
      </c>
      <c r="AA16" s="143">
        <f>IF(animals!AE33&gt;0,animals!AE33,"")</f>
        <v>25.287356321839084</v>
      </c>
      <c r="AB16" s="143">
        <f>IF(animals!AE34&gt;0,animals!AE34,"")</f>
        <v>34.482758620689658</v>
      </c>
      <c r="AC16" s="143">
        <f>IF(animals!AE35&gt;0,animals!AE35,"")</f>
        <v>27.298850574712645</v>
      </c>
    </row>
    <row r="17" spans="1:29" x14ac:dyDescent="0.2">
      <c r="A17" s="49" t="str">
        <f>'animals_stats (μm)'!A$2</f>
        <v>Macrobiotus canaricus</v>
      </c>
      <c r="B17" s="81" t="str">
        <f>'animals_stats (μm)'!B$2</f>
        <v>ES.004</v>
      </c>
      <c r="C17" s="142" t="str">
        <f>animals!AF1</f>
        <v>43/2</v>
      </c>
      <c r="D17" s="144">
        <f>IF(animals!AG3&gt;0,animals!AG3,"")</f>
        <v>1159.3220338983051</v>
      </c>
      <c r="E17" s="143">
        <f>IF(animals!AG6&gt;0,animals!AG6,"")</f>
        <v>75.932203389830505</v>
      </c>
      <c r="F17" s="143">
        <f>IF(animals!AG7&gt;0,animals!AG7,"")</f>
        <v>13.898305084745763</v>
      </c>
      <c r="G17" s="143">
        <f>IF(animals!AG8&gt;0,animals!AG8,"")</f>
        <v>8.4745762711864394</v>
      </c>
      <c r="H17" s="145">
        <f>IF(animals!AG9&gt;0,animals!AG9,"")</f>
        <v>54.915254237288138</v>
      </c>
      <c r="I17" s="145">
        <f>IF(animals!AG11&gt;0,animals!AG11,"")</f>
        <v>19.66101694915254</v>
      </c>
      <c r="J17" s="143">
        <f>IF(animals!AG12&gt;0,animals!AG12,"")</f>
        <v>16.949152542372879</v>
      </c>
      <c r="K17" s="143">
        <f>IF(animals!AG13&gt;0,animals!AG13,"")</f>
        <v>5.4237288135593227</v>
      </c>
      <c r="L17" s="143">
        <f>IF(animals!AG14&gt;0,animals!AG14,"")</f>
        <v>38.983050847457626</v>
      </c>
      <c r="M17" s="143">
        <f>IF(animals!AG15&gt;0,animals!AG15,"")</f>
        <v>47.457627118644069</v>
      </c>
      <c r="N17" s="143">
        <f>IF(animals!AG17&gt;0,animals!AG17,"")</f>
        <v>30.84745762711864</v>
      </c>
      <c r="O17" s="143">
        <f>IF(animals!AG18&gt;0,animals!AG18,"")</f>
        <v>21.016949152542374</v>
      </c>
      <c r="P17" s="143">
        <f>IF(animals!AG19&gt;0,animals!AG19,"")</f>
        <v>29.49152542372881</v>
      </c>
      <c r="Q17" s="143">
        <f>IF(animals!AG20&gt;0,animals!AG20,"")</f>
        <v>22.711864406779661</v>
      </c>
      <c r="R17" s="143">
        <f>IF(animals!AG22&gt;0,animals!AG22,"")</f>
        <v>31.864406779661021</v>
      </c>
      <c r="S17" s="143">
        <f>IF(animals!AG23&gt;0,animals!AG23,"")</f>
        <v>22.372881355932204</v>
      </c>
      <c r="T17" s="143">
        <f>IF(animals!AG24&gt;0,animals!AG24,"")</f>
        <v>31.186440677966097</v>
      </c>
      <c r="U17" s="143">
        <f>IF(animals!AG25&gt;0,animals!AG25,"")</f>
        <v>25.084745762711862</v>
      </c>
      <c r="V17" s="143">
        <f>IF(animals!AG27&gt;0,animals!AG27,"")</f>
        <v>31.186440677966097</v>
      </c>
      <c r="W17" s="143">
        <f>IF(animals!AG28&gt;0,animals!AG28,"")</f>
        <v>21.694915254237291</v>
      </c>
      <c r="X17" s="143">
        <f>IF(animals!AG29&gt;0,animals!AG29,"")</f>
        <v>30.16949152542373</v>
      </c>
      <c r="Y17" s="143">
        <f>IF(animals!AG30&gt;0,animals!AG30,"")</f>
        <v>24.406779661016952</v>
      </c>
      <c r="Z17" s="143">
        <f>IF(animals!AG32&gt;0,animals!AG32,"")</f>
        <v>29.152542372881356</v>
      </c>
      <c r="AA17" s="143">
        <f>IF(animals!AG33&gt;0,animals!AG33,"")</f>
        <v>25.762711864406779</v>
      </c>
      <c r="AB17" s="143" t="str">
        <f>IF(animals!AG34&gt;0,animals!AG34,"")</f>
        <v/>
      </c>
      <c r="AC17" s="143" t="str">
        <f>IF(animals!AG35&gt;0,animals!AG35,"")</f>
        <v/>
      </c>
    </row>
    <row r="18" spans="1:29" x14ac:dyDescent="0.2">
      <c r="A18" s="49" t="str">
        <f>'animals_stats (μm)'!A$2</f>
        <v>Macrobiotus canaricus</v>
      </c>
      <c r="B18" s="81" t="str">
        <f>'animals_stats (μm)'!B$2</f>
        <v>ES.004</v>
      </c>
      <c r="C18" s="142" t="str">
        <f>animals!AH1</f>
        <v>36/1</v>
      </c>
      <c r="D18" s="144">
        <f>IF(animals!AI3&gt;0,animals!AI3,"")</f>
        <v>1184.5730027548211</v>
      </c>
      <c r="E18" s="143">
        <f>IF(animals!AI6&gt;0,animals!AI6,"")</f>
        <v>76.584022038567497</v>
      </c>
      <c r="F18" s="143">
        <f>IF(animals!AI7&gt;0,animals!AI7,"")</f>
        <v>12.396694214876034</v>
      </c>
      <c r="G18" s="143">
        <f>IF(animals!AI8&gt;0,animals!AI8,"")</f>
        <v>9.0909090909090917</v>
      </c>
      <c r="H18" s="145">
        <f>IF(animals!AI9&gt;0,animals!AI9,"")</f>
        <v>60.606060606060609</v>
      </c>
      <c r="I18" s="145">
        <f>IF(animals!AI11&gt;0,animals!AI11,"")</f>
        <v>20.385674931129479</v>
      </c>
      <c r="J18" s="143">
        <f>IF(animals!AI12&gt;0,animals!AI12,"")</f>
        <v>18.457300275482098</v>
      </c>
      <c r="K18" s="143">
        <f>IF(animals!AI13&gt;0,animals!AI13,"")</f>
        <v>5.2341597796143251</v>
      </c>
      <c r="L18" s="143">
        <f>IF(animals!AI14&gt;0,animals!AI14,"")</f>
        <v>41.32231404958678</v>
      </c>
      <c r="M18" s="143">
        <f>IF(animals!AI15&gt;0,animals!AI15,"")</f>
        <v>47.658402203856753</v>
      </c>
      <c r="N18" s="143">
        <f>IF(animals!AI17&gt;0,animals!AI17,"")</f>
        <v>30.027548209366394</v>
      </c>
      <c r="O18" s="143">
        <f>IF(animals!AI18&gt;0,animals!AI18,"")</f>
        <v>22.589531680440771</v>
      </c>
      <c r="P18" s="143">
        <f>IF(animals!AI19&gt;0,animals!AI19,"")</f>
        <v>26.170798898071627</v>
      </c>
      <c r="Q18" s="143">
        <f>IF(animals!AI20&gt;0,animals!AI20,"")</f>
        <v>17.355371900826448</v>
      </c>
      <c r="R18" s="143">
        <f>IF(animals!AI22&gt;0,animals!AI22,"")</f>
        <v>29.752066115702487</v>
      </c>
      <c r="S18" s="143">
        <f>IF(animals!AI23&gt;0,animals!AI23,"")</f>
        <v>23.966942148760332</v>
      </c>
      <c r="T18" s="143">
        <f>IF(animals!AI24&gt;0,animals!AI24,"")</f>
        <v>29.752066115702487</v>
      </c>
      <c r="U18" s="143">
        <f>IF(animals!AI25&gt;0,animals!AI25,"")</f>
        <v>20.9366391184573</v>
      </c>
      <c r="V18" s="143">
        <f>IF(animals!AI27&gt;0,animals!AI27,"")</f>
        <v>29.476584022038566</v>
      </c>
      <c r="W18" s="143">
        <f>IF(animals!AI28&gt;0,animals!AI28,"")</f>
        <v>22.03856749311295</v>
      </c>
      <c r="X18" s="143">
        <f>IF(animals!AI29&gt;0,animals!AI29,"")</f>
        <v>29.201101928374655</v>
      </c>
      <c r="Y18" s="143">
        <f>IF(animals!AI30&gt;0,animals!AI30,"")</f>
        <v>21.763085399449039</v>
      </c>
      <c r="Z18" s="143">
        <f>IF(animals!AI32&gt;0,animals!AI32,"")</f>
        <v>34.710743801652896</v>
      </c>
      <c r="AA18" s="143">
        <f>IF(animals!AI33&gt;0,animals!AI33,"")</f>
        <v>24.793388429752067</v>
      </c>
      <c r="AB18" s="143">
        <f>IF(animals!AI34&gt;0,animals!AI34,"")</f>
        <v>36.363636363636367</v>
      </c>
      <c r="AC18" s="143">
        <f>IF(animals!AI35&gt;0,animals!AI35,"")</f>
        <v>25.895316804407713</v>
      </c>
    </row>
    <row r="19" spans="1:29" x14ac:dyDescent="0.2">
      <c r="A19" s="49" t="str">
        <f>'animals_stats (μm)'!A$2</f>
        <v>Macrobiotus canaricus</v>
      </c>
      <c r="B19" s="81" t="str">
        <f>'animals_stats (μm)'!B$2</f>
        <v>ES.004</v>
      </c>
      <c r="C19" s="142" t="str">
        <f>animals!AJ1</f>
        <v>36/2</v>
      </c>
      <c r="D19" s="144">
        <f>IF(animals!AK3&gt;0,animals!AK3,"")</f>
        <v>1153.3923303834808</v>
      </c>
      <c r="E19" s="143">
        <f>IF(animals!AK6&gt;0,animals!AK6,"")</f>
        <v>75.221238938053105</v>
      </c>
      <c r="F19" s="143">
        <f>IF(animals!AK7&gt;0,animals!AK7,"")</f>
        <v>10.914454277286136</v>
      </c>
      <c r="G19" s="143">
        <f>IF(animals!AK8&gt;0,animals!AK8,"")</f>
        <v>6.7846607669616521</v>
      </c>
      <c r="H19" s="145">
        <f>IF(animals!AK9&gt;0,animals!AK9,"")</f>
        <v>61.06194690265486</v>
      </c>
      <c r="I19" s="145">
        <f>IF(animals!AK11&gt;0,animals!AK11,"")</f>
        <v>22.713864306784661</v>
      </c>
      <c r="J19" s="143">
        <f>IF(animals!AK12&gt;0,animals!AK12,"")</f>
        <v>17.699115044247787</v>
      </c>
      <c r="K19" s="143">
        <f>IF(animals!AK13&gt;0,animals!AK13,"")</f>
        <v>6.4896755162241897</v>
      </c>
      <c r="L19" s="143">
        <f>IF(animals!AK14&gt;0,animals!AK14,"")</f>
        <v>43.067846607669615</v>
      </c>
      <c r="M19" s="143">
        <f>IF(animals!AK15&gt;0,animals!AK15,"")</f>
        <v>50.737463126843664</v>
      </c>
      <c r="N19" s="143">
        <f>IF(animals!AK17&gt;0,animals!AK17,"")</f>
        <v>26.843657817109147</v>
      </c>
      <c r="O19" s="143">
        <f>IF(animals!AK18&gt;0,animals!AK18,"")</f>
        <v>20.64896755162242</v>
      </c>
      <c r="P19" s="143">
        <f>IF(animals!AK19&gt;0,animals!AK19,"")</f>
        <v>27.138643067846608</v>
      </c>
      <c r="Q19" s="143">
        <f>IF(animals!AK20&gt;0,animals!AK20,"")</f>
        <v>19.764011799410032</v>
      </c>
      <c r="R19" s="143">
        <f>IF(animals!AK22&gt;0,animals!AK22,"")</f>
        <v>28.023598820058996</v>
      </c>
      <c r="S19" s="143">
        <f>IF(animals!AK23&gt;0,animals!AK23,"")</f>
        <v>19.764011799410032</v>
      </c>
      <c r="T19" s="143">
        <f>IF(animals!AK24&gt;0,animals!AK24,"")</f>
        <v>24.188790560471976</v>
      </c>
      <c r="U19" s="143">
        <f>IF(animals!AK25&gt;0,animals!AK25,"")</f>
        <v>15.929203539823011</v>
      </c>
      <c r="V19" s="143">
        <f>IF(animals!AK27&gt;0,animals!AK27,"")</f>
        <v>28.908554572271388</v>
      </c>
      <c r="W19" s="143">
        <f>IF(animals!AK28&gt;0,animals!AK28,"")</f>
        <v>21.533923303834808</v>
      </c>
      <c r="X19" s="143">
        <f>IF(animals!AK29&gt;0,animals!AK29,"")</f>
        <v>29.20353982300885</v>
      </c>
      <c r="Y19" s="143">
        <f>IF(animals!AK30&gt;0,animals!AK30,"")</f>
        <v>20.64896755162242</v>
      </c>
      <c r="Z19" s="143">
        <f>IF(animals!AK32&gt;0,animals!AK32,"")</f>
        <v>30.383480825958703</v>
      </c>
      <c r="AA19" s="143">
        <f>IF(animals!AK33&gt;0,animals!AK33,"")</f>
        <v>20.64896755162242</v>
      </c>
      <c r="AB19" s="143">
        <f>IF(animals!AK34&gt;0,animals!AK34,"")</f>
        <v>31.268436578171094</v>
      </c>
      <c r="AC19" s="143">
        <f>IF(animals!AK35&gt;0,animals!AK35,"")</f>
        <v>21.533923303834808</v>
      </c>
    </row>
    <row r="20" spans="1:29" x14ac:dyDescent="0.2">
      <c r="A20" s="49" t="str">
        <f>'animals_stats (μm)'!A$2</f>
        <v>Macrobiotus canaricus</v>
      </c>
      <c r="B20" s="81" t="str">
        <f>'animals_stats (μm)'!B$2</f>
        <v>ES.004</v>
      </c>
      <c r="C20" s="142" t="str">
        <f>animals!AL1</f>
        <v>36/3</v>
      </c>
      <c r="D20" s="144">
        <f>IF(animals!AM3&gt;0,animals!AM3,"")</f>
        <v>1202.4169184290029</v>
      </c>
      <c r="E20" s="143">
        <f>IF(animals!AM6&gt;0,animals!AM6,"")</f>
        <v>75.830815709969784</v>
      </c>
      <c r="F20" s="143">
        <f>IF(animals!AM7&gt;0,animals!AM7,"")</f>
        <v>13.89728096676737</v>
      </c>
      <c r="G20" s="143">
        <f>IF(animals!AM8&gt;0,animals!AM8,"")</f>
        <v>8.4592145015105729</v>
      </c>
      <c r="H20" s="145">
        <f>IF(animals!AM9&gt;0,animals!AM9,"")</f>
        <v>65.55891238670695</v>
      </c>
      <c r="I20" s="145">
        <f>IF(animals!AM11&gt;0,animals!AM11,"")</f>
        <v>28.398791540785499</v>
      </c>
      <c r="J20" s="143">
        <f>IF(animals!AM12&gt;0,animals!AM12,"")</f>
        <v>20.543806646525677</v>
      </c>
      <c r="K20" s="143">
        <f>IF(animals!AM13&gt;0,animals!AM13,"")</f>
        <v>5.7401812688821749</v>
      </c>
      <c r="L20" s="143">
        <f>IF(animals!AM14&gt;0,animals!AM14,"")</f>
        <v>51.963746223564954</v>
      </c>
      <c r="M20" s="143">
        <f>IF(animals!AM15&gt;0,animals!AM15,"")</f>
        <v>55.287009063444103</v>
      </c>
      <c r="N20" s="143">
        <f>IF(animals!AM17&gt;0,animals!AM17,"")</f>
        <v>33.534743202416919</v>
      </c>
      <c r="O20" s="143">
        <f>IF(animals!AM18&gt;0,animals!AM18,"")</f>
        <v>25.981873111782477</v>
      </c>
      <c r="P20" s="143">
        <f>IF(animals!AM19&gt;0,animals!AM19,"")</f>
        <v>32.024169184290031</v>
      </c>
      <c r="Q20" s="143">
        <f>IF(animals!AM20&gt;0,animals!AM20,"")</f>
        <v>23.262839879154079</v>
      </c>
      <c r="R20" s="143">
        <f>IF(animals!AM22&gt;0,animals!AM22,"")</f>
        <v>35.649546827794566</v>
      </c>
      <c r="S20" s="143">
        <f>IF(animals!AM23&gt;0,animals!AM23,"")</f>
        <v>25.981873111782477</v>
      </c>
      <c r="T20" s="143">
        <f>IF(animals!AM24&gt;0,animals!AM24,"")</f>
        <v>30.211480362537763</v>
      </c>
      <c r="U20" s="143">
        <f>IF(animals!AM25&gt;0,animals!AM25,"")</f>
        <v>22.356495468277945</v>
      </c>
      <c r="V20" s="143">
        <f>IF(animals!AM27&gt;0,animals!AM27,"")</f>
        <v>32.628398791540789</v>
      </c>
      <c r="W20" s="143">
        <f>IF(animals!AM28&gt;0,animals!AM28,"")</f>
        <v>24.169184290030209</v>
      </c>
      <c r="X20" s="143">
        <f>IF(animals!AM29&gt;0,animals!AM29,"")</f>
        <v>27.794561933534741</v>
      </c>
      <c r="Y20" s="143">
        <f>IF(animals!AM30&gt;0,animals!AM30,"")</f>
        <v>21.75226586102719</v>
      </c>
      <c r="Z20" s="143">
        <f>IF(animals!AM32&gt;0,animals!AM32,"")</f>
        <v>34.743202416918429</v>
      </c>
      <c r="AA20" s="143" t="str">
        <f>IF(animals!AM33&gt;0,animals!AM33,"")</f>
        <v/>
      </c>
      <c r="AB20" s="143">
        <f>IF(animals!AM34&gt;0,animals!AM34,"")</f>
        <v>34.138972809667671</v>
      </c>
      <c r="AC20" s="143">
        <f>IF(animals!AM35&gt;0,animals!AM35,"")</f>
        <v>21.75226586102719</v>
      </c>
    </row>
    <row r="21" spans="1:29" x14ac:dyDescent="0.2">
      <c r="A21" s="49" t="str">
        <f>'animals_stats (μm)'!A$2</f>
        <v>Macrobiotus canaricus</v>
      </c>
      <c r="B21" s="81" t="str">
        <f>'animals_stats (μm)'!B$2</f>
        <v>ES.004</v>
      </c>
      <c r="C21" s="142" t="str">
        <f>animals!AN1</f>
        <v>36/4</v>
      </c>
      <c r="D21" s="144">
        <f>IF(animals!AO3&gt;0,animals!AO3,"")</f>
        <v>1187.32782369146</v>
      </c>
      <c r="E21" s="143">
        <f>IF(animals!AO6&gt;0,animals!AO6,"")</f>
        <v>74.655647382920122</v>
      </c>
      <c r="F21" s="143">
        <f>IF(animals!AO7&gt;0,animals!AO7,"")</f>
        <v>12.121212121212123</v>
      </c>
      <c r="G21" s="143">
        <f>IF(animals!AO8&gt;0,animals!AO8,"")</f>
        <v>6.6115702479338845</v>
      </c>
      <c r="H21" s="145">
        <f>IF(animals!AO9&gt;0,animals!AO9,"")</f>
        <v>53.443526170798897</v>
      </c>
      <c r="I21" s="145">
        <f>IF(animals!AO11&gt;0,animals!AO11,"")</f>
        <v>26.170798898071627</v>
      </c>
      <c r="J21" s="143">
        <f>IF(animals!AO12&gt;0,animals!AO12,"")</f>
        <v>19.55922865013774</v>
      </c>
      <c r="K21" s="143">
        <f>IF(animals!AO13&gt;0,animals!AO13,"")</f>
        <v>5.7851239669421499</v>
      </c>
      <c r="L21" s="143">
        <f>IF(animals!AO14&gt;0,animals!AO14,"")</f>
        <v>48.209366391184574</v>
      </c>
      <c r="M21" s="143">
        <f>IF(animals!AO15&gt;0,animals!AO15,"")</f>
        <v>53.443526170798897</v>
      </c>
      <c r="N21" s="143">
        <f>IF(animals!AO17&gt;0,animals!AO17,"")</f>
        <v>27.272727272727277</v>
      </c>
      <c r="O21" s="143">
        <f>IF(animals!AO18&gt;0,animals!AO18,"")</f>
        <v>20.9366391184573</v>
      </c>
      <c r="P21" s="143">
        <f>IF(animals!AO19&gt;0,animals!AO19,"")</f>
        <v>26.721763085399449</v>
      </c>
      <c r="Q21" s="143">
        <f>IF(animals!AO20&gt;0,animals!AO20,"")</f>
        <v>20.110192837465565</v>
      </c>
      <c r="R21" s="143">
        <f>IF(animals!AO22&gt;0,animals!AO22,"")</f>
        <v>28.374655647382923</v>
      </c>
      <c r="S21" s="143">
        <f>IF(animals!AO23&gt;0,animals!AO23,"")</f>
        <v>21.212121212121215</v>
      </c>
      <c r="T21" s="143">
        <f>IF(animals!AO24&gt;0,animals!AO24,"")</f>
        <v>28.650137741046834</v>
      </c>
      <c r="U21" s="143">
        <f>IF(animals!AO25&gt;0,animals!AO25,"")</f>
        <v>23.691460055096421</v>
      </c>
      <c r="V21" s="143">
        <f>IF(animals!AO27&gt;0,animals!AO27,"")</f>
        <v>30.303030303030305</v>
      </c>
      <c r="W21" s="143">
        <f>IF(animals!AO28&gt;0,animals!AO28,"")</f>
        <v>20.9366391184573</v>
      </c>
      <c r="X21" s="143">
        <f>IF(animals!AO29&gt;0,animals!AO29,"")</f>
        <v>31.129476584022044</v>
      </c>
      <c r="Y21" s="143">
        <f>IF(animals!AO30&gt;0,animals!AO30,"")</f>
        <v>24.517906336088156</v>
      </c>
      <c r="Z21" s="143">
        <f>IF(animals!AO32&gt;0,animals!AO32,"")</f>
        <v>31.129476584022044</v>
      </c>
      <c r="AA21" s="143">
        <f>IF(animals!AO33&gt;0,animals!AO33,"")</f>
        <v>18.457300275482098</v>
      </c>
      <c r="AB21" s="143">
        <f>IF(animals!AO34&gt;0,animals!AO34,"")</f>
        <v>33.608815426997246</v>
      </c>
      <c r="AC21" s="143">
        <f>IF(animals!AO35&gt;0,animals!AO35,"")</f>
        <v>25.619834710743806</v>
      </c>
    </row>
    <row r="22" spans="1:29" x14ac:dyDescent="0.2">
      <c r="A22" s="49" t="str">
        <f>'animals_stats (μm)'!A$2</f>
        <v>Macrobiotus canaricus</v>
      </c>
      <c r="B22" s="81" t="str">
        <f>'animals_stats (μm)'!B$2</f>
        <v>ES.004</v>
      </c>
      <c r="C22" s="142" t="str">
        <f>animals!AP1</f>
        <v>37/1</v>
      </c>
      <c r="D22" s="144">
        <f>IF(animals!AQ3&gt;0,animals!AQ3,"")</f>
        <v>1091.4285714285716</v>
      </c>
      <c r="E22" s="143">
        <f>IF(animals!AQ6&gt;0,animals!AQ6,"")</f>
        <v>74.857142857142861</v>
      </c>
      <c r="F22" s="143">
        <f>IF(animals!AQ7&gt;0,animals!AQ7,"")</f>
        <v>12.857142857142856</v>
      </c>
      <c r="G22" s="143">
        <f>IF(animals!AQ8&gt;0,animals!AQ8,"")</f>
        <v>7.4285714285714288</v>
      </c>
      <c r="H22" s="145">
        <f>IF(animals!AQ9&gt;0,animals!AQ9,"")</f>
        <v>53.999999999999993</v>
      </c>
      <c r="I22" s="145">
        <f>IF(animals!AQ11&gt;0,animals!AQ11,"")</f>
        <v>24.571428571428569</v>
      </c>
      <c r="J22" s="143">
        <f>IF(animals!AQ12&gt;0,animals!AQ12,"")</f>
        <v>17.714285714285715</v>
      </c>
      <c r="K22" s="143">
        <f>IF(animals!AQ13&gt;0,animals!AQ13,"")</f>
        <v>5.7142857142857144</v>
      </c>
      <c r="L22" s="143">
        <f>IF(animals!AQ14&gt;0,animals!AQ14,"")</f>
        <v>43.428571428571431</v>
      </c>
      <c r="M22" s="143">
        <f>IF(animals!AQ15&gt;0,animals!AQ15,"")</f>
        <v>50.857142857142854</v>
      </c>
      <c r="N22" s="143">
        <f>IF(animals!AQ17&gt;0,animals!AQ17,"")</f>
        <v>26.571428571428573</v>
      </c>
      <c r="O22" s="143">
        <f>IF(animals!AQ18&gt;0,animals!AQ18,"")</f>
        <v>20.571428571428569</v>
      </c>
      <c r="P22" s="143">
        <f>IF(animals!AQ19&gt;0,animals!AQ19,"")</f>
        <v>25.428571428571427</v>
      </c>
      <c r="Q22" s="143">
        <f>IF(animals!AQ20&gt;0,animals!AQ20,"")</f>
        <v>19.428571428571427</v>
      </c>
      <c r="R22" s="143">
        <f>IF(animals!AQ22&gt;0,animals!AQ22,"")</f>
        <v>29.428571428571431</v>
      </c>
      <c r="S22" s="143">
        <f>IF(animals!AQ23&gt;0,animals!AQ23,"")</f>
        <v>23.714285714285715</v>
      </c>
      <c r="T22" s="143">
        <f>IF(animals!AQ24&gt;0,animals!AQ24,"")</f>
        <v>26</v>
      </c>
      <c r="U22" s="143">
        <f>IF(animals!AQ25&gt;0,animals!AQ25,"")</f>
        <v>20.285714285714285</v>
      </c>
      <c r="V22" s="143">
        <f>IF(animals!AQ27&gt;0,animals!AQ27,"")</f>
        <v>28.857142857142854</v>
      </c>
      <c r="W22" s="143">
        <f>IF(animals!AQ28&gt;0,animals!AQ28,"")</f>
        <v>21.714285714285715</v>
      </c>
      <c r="X22" s="143">
        <f>IF(animals!AQ29&gt;0,animals!AQ29,"")</f>
        <v>28.000000000000004</v>
      </c>
      <c r="Y22" s="143">
        <f>IF(animals!AQ30&gt;0,animals!AQ30,"")</f>
        <v>21.428571428571427</v>
      </c>
      <c r="Z22" s="143">
        <f>IF(animals!AQ32&gt;0,animals!AQ32,"")</f>
        <v>30.857142857142861</v>
      </c>
      <c r="AA22" s="143">
        <f>IF(animals!AQ33&gt;0,animals!AQ33,"")</f>
        <v>23.714285714285715</v>
      </c>
      <c r="AB22" s="143">
        <f>IF(animals!AQ34&gt;0,animals!AQ34,"")</f>
        <v>31.142857142857146</v>
      </c>
      <c r="AC22" s="143">
        <f>IF(animals!AQ35&gt;0,animals!AQ35,"")</f>
        <v>26</v>
      </c>
    </row>
    <row r="23" spans="1:29" x14ac:dyDescent="0.2">
      <c r="A23" s="49" t="str">
        <f>'animals_stats (μm)'!A$2</f>
        <v>Macrobiotus canaricus</v>
      </c>
      <c r="B23" s="81" t="str">
        <f>'animals_stats (μm)'!B$2</f>
        <v>ES.004</v>
      </c>
      <c r="C23" s="142" t="str">
        <f>animals!AR1</f>
        <v>37/2</v>
      </c>
      <c r="D23" s="144">
        <f>IF(animals!AS3&gt;0,animals!AS3,"")</f>
        <v>1120.4481792717086</v>
      </c>
      <c r="E23" s="143">
        <f>IF(animals!AS6&gt;0,animals!AS6,"")</f>
        <v>74.509803921568633</v>
      </c>
      <c r="F23" s="143">
        <f>IF(animals!AS7&gt;0,animals!AS7,"")</f>
        <v>11.76470588235294</v>
      </c>
      <c r="G23" s="143">
        <f>IF(animals!AS8&gt;0,animals!AS8,"")</f>
        <v>6.7226890756302522</v>
      </c>
      <c r="H23" s="145">
        <f>IF(animals!AS9&gt;0,animals!AS9,"")</f>
        <v>58.54341736694677</v>
      </c>
      <c r="I23" s="145">
        <f>IF(animals!AS11&gt;0,animals!AS11,"")</f>
        <v>20.728291316526608</v>
      </c>
      <c r="J23" s="143">
        <f>IF(animals!AS12&gt;0,animals!AS12,"")</f>
        <v>16.526610644257701</v>
      </c>
      <c r="K23" s="143">
        <f>IF(animals!AS13&gt;0,animals!AS13,"")</f>
        <v>5.6022408963585431</v>
      </c>
      <c r="L23" s="143">
        <f>IF(animals!AS14&gt;0,animals!AS14,"")</f>
        <v>41.456582633053216</v>
      </c>
      <c r="M23" s="143">
        <f>IF(animals!AS15&gt;0,animals!AS15,"")</f>
        <v>48.459383753501399</v>
      </c>
      <c r="N23" s="143">
        <f>IF(animals!AS17&gt;0,animals!AS17,"")</f>
        <v>25.210084033613445</v>
      </c>
      <c r="O23" s="143">
        <f>IF(animals!AS18&gt;0,animals!AS18,"")</f>
        <v>19.047619047619047</v>
      </c>
      <c r="P23" s="143">
        <f>IF(animals!AS19&gt;0,animals!AS19,"")</f>
        <v>25.490196078431371</v>
      </c>
      <c r="Q23" s="143">
        <f>IF(animals!AS20&gt;0,animals!AS20,"")</f>
        <v>19.047619047619047</v>
      </c>
      <c r="R23" s="143">
        <f>IF(animals!AS22&gt;0,animals!AS22,"")</f>
        <v>25.770308123249297</v>
      </c>
      <c r="S23" s="143">
        <f>IF(animals!AS23&gt;0,animals!AS23,"")</f>
        <v>18.767507002801121</v>
      </c>
      <c r="T23" s="143">
        <f>IF(animals!AS24&gt;0,animals!AS24,"")</f>
        <v>24.929971988795518</v>
      </c>
      <c r="U23" s="143">
        <f>IF(animals!AS25&gt;0,animals!AS25,"")</f>
        <v>17.647058823529409</v>
      </c>
      <c r="V23" s="143">
        <f>IF(animals!AS27&gt;0,animals!AS27,"")</f>
        <v>26.330532212885156</v>
      </c>
      <c r="W23" s="143">
        <f>IF(animals!AS28&gt;0,animals!AS28,"")</f>
        <v>18.767507002801121</v>
      </c>
      <c r="X23" s="143">
        <f>IF(animals!AS29&gt;0,animals!AS29,"")</f>
        <v>23.249299719887954</v>
      </c>
      <c r="Y23" s="143">
        <f>IF(animals!AS30&gt;0,animals!AS30,"")</f>
        <v>16.806722689075627</v>
      </c>
      <c r="Z23" s="143">
        <f>IF(animals!AS32&gt;0,animals!AS32,"")</f>
        <v>29.691876750700274</v>
      </c>
      <c r="AA23" s="143">
        <f>IF(animals!AS33&gt;0,animals!AS33,"")</f>
        <v>22.689075630252098</v>
      </c>
      <c r="AB23" s="143">
        <f>IF(animals!AS34&gt;0,animals!AS34,"")</f>
        <v>30.53221288515406</v>
      </c>
      <c r="AC23" s="143">
        <f>IF(animals!AS35&gt;0,animals!AS35,"")</f>
        <v>21.28851540616246</v>
      </c>
    </row>
    <row r="24" spans="1:29" x14ac:dyDescent="0.2">
      <c r="A24" s="49" t="str">
        <f>'animals_stats (μm)'!A$2</f>
        <v>Macrobiotus canaricus</v>
      </c>
      <c r="B24" s="81" t="str">
        <f>'animals_stats (μm)'!B$2</f>
        <v>ES.004</v>
      </c>
      <c r="C24" s="142" t="str">
        <f>animals!AT1</f>
        <v>37/3</v>
      </c>
      <c r="D24" s="144">
        <f>IF(animals!AU3&gt;0,animals!AU3,"")</f>
        <v>1205.8823529411764</v>
      </c>
      <c r="E24" s="143">
        <f>IF(animals!AU6&gt;0,animals!AU6,"")</f>
        <v>75</v>
      </c>
      <c r="F24" s="143">
        <f>IF(animals!AU7&gt;0,animals!AU7,"")</f>
        <v>13.23529411764706</v>
      </c>
      <c r="G24" s="143">
        <f>IF(animals!AU8&gt;0,animals!AU8,"")</f>
        <v>8.235294117647058</v>
      </c>
      <c r="H24" s="145">
        <f>IF(animals!AU9&gt;0,animals!AU9,"")</f>
        <v>65.882352941176464</v>
      </c>
      <c r="I24" s="145">
        <f>IF(animals!AU11&gt;0,animals!AU11,"")</f>
        <v>23.235294117647058</v>
      </c>
      <c r="J24" s="143">
        <f>IF(animals!AU12&gt;0,animals!AU12,"")</f>
        <v>17.647058823529413</v>
      </c>
      <c r="K24" s="143">
        <f>IF(animals!AU13&gt;0,animals!AU13,"")</f>
        <v>5</v>
      </c>
      <c r="L24" s="143">
        <f>IF(animals!AU14&gt;0,animals!AU14,"")</f>
        <v>43.823529411764703</v>
      </c>
      <c r="M24" s="143">
        <f>IF(animals!AU15&gt;0,animals!AU15,"")</f>
        <v>51.470588235294116</v>
      </c>
      <c r="N24" s="143">
        <f>IF(animals!AU17&gt;0,animals!AU17,"")</f>
        <v>29.411764705882355</v>
      </c>
      <c r="O24" s="143">
        <f>IF(animals!AU18&gt;0,animals!AU18,"")</f>
        <v>22.352941176470587</v>
      </c>
      <c r="P24" s="143">
        <f>IF(animals!AU19&gt;0,animals!AU19,"")</f>
        <v>28.235294117647058</v>
      </c>
      <c r="Q24" s="143">
        <f>IF(animals!AU20&gt;0,animals!AU20,"")</f>
        <v>20.294117647058822</v>
      </c>
      <c r="R24" s="143">
        <f>IF(animals!AU22&gt;0,animals!AU22,"")</f>
        <v>31.764705882352946</v>
      </c>
      <c r="S24" s="143">
        <f>IF(animals!AU23&gt;0,animals!AU23,"")</f>
        <v>23.823529411764703</v>
      </c>
      <c r="T24" s="143">
        <f>IF(animals!AU24&gt;0,animals!AU24,"")</f>
        <v>28.82352941176471</v>
      </c>
      <c r="U24" s="143">
        <f>IF(animals!AU25&gt;0,animals!AU25,"")</f>
        <v>22.058823529411764</v>
      </c>
      <c r="V24" s="143">
        <f>IF(animals!AU27&gt;0,animals!AU27,"")</f>
        <v>31.176470588235293</v>
      </c>
      <c r="W24" s="143">
        <f>IF(animals!AU28&gt;0,animals!AU28,"")</f>
        <v>22.941176470588236</v>
      </c>
      <c r="X24" s="143">
        <f>IF(animals!AU29&gt;0,animals!AU29,"")</f>
        <v>28.52941176470588</v>
      </c>
      <c r="Y24" s="143">
        <f>IF(animals!AU30&gt;0,animals!AU30,"")</f>
        <v>22.058823529411764</v>
      </c>
      <c r="Z24" s="143">
        <f>IF(animals!AU32&gt;0,animals!AU32,"")</f>
        <v>30.882352941176471</v>
      </c>
      <c r="AA24" s="143">
        <f>IF(animals!AU33&gt;0,animals!AU33,"")</f>
        <v>23.52941176470588</v>
      </c>
      <c r="AB24" s="143">
        <f>IF(animals!AU34&gt;0,animals!AU34,"")</f>
        <v>33.529411764705884</v>
      </c>
      <c r="AC24" s="143">
        <f>IF(animals!AU35&gt;0,animals!AU35,"")</f>
        <v>26.176470588235297</v>
      </c>
    </row>
    <row r="25" spans="1:29" x14ac:dyDescent="0.2">
      <c r="A25" s="49" t="str">
        <f>'animals_stats (μm)'!A$2</f>
        <v>Macrobiotus canaricus</v>
      </c>
      <c r="B25" s="81" t="str">
        <f>'animals_stats (μm)'!B$2</f>
        <v>ES.004</v>
      </c>
      <c r="C25" s="142" t="str">
        <f>animals!AV1</f>
        <v>38/1</v>
      </c>
      <c r="D25" s="144">
        <f>IF(animals!AW3&gt;0,animals!AW3,"")</f>
        <v>1110.4815864022664</v>
      </c>
      <c r="E25" s="143">
        <f>IF(animals!AW6&gt;0,animals!AW6,"")</f>
        <v>74.504249291784703</v>
      </c>
      <c r="F25" s="143">
        <f>IF(animals!AW7&gt;0,animals!AW7,"")</f>
        <v>11.89801699716714</v>
      </c>
      <c r="G25" s="143">
        <f>IF(animals!AW8&gt;0,animals!AW8,"")</f>
        <v>7.9320113314447589</v>
      </c>
      <c r="H25" s="145">
        <f>IF(animals!AW9&gt;0,animals!AW9,"")</f>
        <v>60.339943342776216</v>
      </c>
      <c r="I25" s="145">
        <f>IF(animals!AW11&gt;0,animals!AW11,"")</f>
        <v>20.396600566572239</v>
      </c>
      <c r="J25" s="143">
        <f>IF(animals!AW12&gt;0,animals!AW12,"")</f>
        <v>17.563739376770542</v>
      </c>
      <c r="K25" s="143">
        <f>IF(animals!AW13&gt;0,animals!AW13,"")</f>
        <v>7.3654390934844205</v>
      </c>
      <c r="L25" s="143">
        <f>IF(animals!AW14&gt;0,animals!AW14,"")</f>
        <v>41.07648725212465</v>
      </c>
      <c r="M25" s="143">
        <f>IF(animals!AW15&gt;0,animals!AW15,"")</f>
        <v>48.725212464589234</v>
      </c>
      <c r="N25" s="143">
        <f>IF(animals!AW17&gt;0,animals!AW17,"")</f>
        <v>27.47875354107649</v>
      </c>
      <c r="O25" s="143">
        <f>IF(animals!AW18&gt;0,animals!AW18,"")</f>
        <v>20.963172804532583</v>
      </c>
      <c r="P25" s="143">
        <f>IF(animals!AW19&gt;0,animals!AW19,"")</f>
        <v>26.345609065155813</v>
      </c>
      <c r="Q25" s="143">
        <f>IF(animals!AW20&gt;0,animals!AW20,"")</f>
        <v>18.696883852691219</v>
      </c>
      <c r="R25" s="143">
        <f>IF(animals!AW22&gt;0,animals!AW22,"")</f>
        <v>26.345609065155813</v>
      </c>
      <c r="S25" s="143">
        <f>IF(animals!AW23&gt;0,animals!AW23,"")</f>
        <v>20.113314447592067</v>
      </c>
      <c r="T25" s="143">
        <f>IF(animals!AW24&gt;0,animals!AW24,"")</f>
        <v>26.912181303116149</v>
      </c>
      <c r="U25" s="143">
        <f>IF(animals!AW25&gt;0,animals!AW25,"")</f>
        <v>20.963172804532583</v>
      </c>
      <c r="V25" s="143">
        <f>IF(animals!AW27&gt;0,animals!AW27,"")</f>
        <v>25.779036827195469</v>
      </c>
      <c r="W25" s="143">
        <f>IF(animals!AW28&gt;0,animals!AW28,"")</f>
        <v>18.980169971671391</v>
      </c>
      <c r="X25" s="143">
        <f>IF(animals!AW29&gt;0,animals!AW29,"")</f>
        <v>27.195467422096321</v>
      </c>
      <c r="Y25" s="143">
        <f>IF(animals!AW30&gt;0,animals!AW30,"")</f>
        <v>20.679886685552411</v>
      </c>
      <c r="Z25" s="143">
        <f>IF(animals!AW32&gt;0,animals!AW32,"")</f>
        <v>29.461756373937682</v>
      </c>
      <c r="AA25" s="143">
        <f>IF(animals!AW33&gt;0,animals!AW33,"")</f>
        <v>21.813031161473091</v>
      </c>
      <c r="AB25" s="143">
        <f>IF(animals!AW34&gt;0,animals!AW34,"")</f>
        <v>28.328611898016998</v>
      </c>
      <c r="AC25" s="143" t="str">
        <f>IF(animals!AW35&gt;0,animals!AW35,"")</f>
        <v/>
      </c>
    </row>
    <row r="26" spans="1:29" x14ac:dyDescent="0.2">
      <c r="A26" s="49" t="str">
        <f>'animals_stats (μm)'!A$2</f>
        <v>Macrobiotus canaricus</v>
      </c>
      <c r="B26" s="81" t="str">
        <f>'animals_stats (μm)'!B$2</f>
        <v>ES.004</v>
      </c>
      <c r="C26" s="142" t="str">
        <f>animals!AX1</f>
        <v>38/2</v>
      </c>
      <c r="D26" s="144">
        <f>IF(animals!AY3&gt;0,animals!AY3,"")</f>
        <v>1041.1392405063291</v>
      </c>
      <c r="E26" s="143">
        <f>IF(animals!AY6&gt;0,animals!AY6,"")</f>
        <v>75.949367088607588</v>
      </c>
      <c r="F26" s="143">
        <f>IF(animals!AY7&gt;0,animals!AY7,"")</f>
        <v>13.924050632911392</v>
      </c>
      <c r="G26" s="143">
        <f>IF(animals!AY8&gt;0,animals!AY8,"")</f>
        <v>8.5443037974683538</v>
      </c>
      <c r="H26" s="145">
        <f>IF(animals!AY9&gt;0,animals!AY9,"")</f>
        <v>59.810126582278478</v>
      </c>
      <c r="I26" s="145">
        <f>IF(animals!AY11&gt;0,animals!AY11,"")</f>
        <v>18.670886075949365</v>
      </c>
      <c r="J26" s="143">
        <f>IF(animals!AY12&gt;0,animals!AY12,"")</f>
        <v>16.455696202531644</v>
      </c>
      <c r="K26" s="143">
        <f>IF(animals!AY13&gt;0,animals!AY13,"")</f>
        <v>6.0126582278481004</v>
      </c>
      <c r="L26" s="143">
        <f>IF(animals!AY14&gt;0,animals!AY14,"")</f>
        <v>37.658227848101269</v>
      </c>
      <c r="M26" s="143">
        <f>IF(animals!AY15&gt;0,animals!AY15,"")</f>
        <v>46.202531645569614</v>
      </c>
      <c r="N26" s="143">
        <f>IF(animals!AY17&gt;0,animals!AY17,"")</f>
        <v>28.797468354430379</v>
      </c>
      <c r="O26" s="143">
        <f>IF(animals!AY18&gt;0,animals!AY18,"")</f>
        <v>20.253164556962027</v>
      </c>
      <c r="P26" s="143">
        <f>IF(animals!AY19&gt;0,animals!AY19,"")</f>
        <v>26.898734177215189</v>
      </c>
      <c r="Q26" s="143">
        <f>IF(animals!AY20&gt;0,animals!AY20,"")</f>
        <v>20.253164556962027</v>
      </c>
      <c r="R26" s="143">
        <f>IF(animals!AY22&gt;0,animals!AY22,"")</f>
        <v>29.430379746835445</v>
      </c>
      <c r="S26" s="143">
        <f>IF(animals!AY23&gt;0,animals!AY23,"")</f>
        <v>18.354430379746834</v>
      </c>
      <c r="T26" s="143">
        <f>IF(animals!AY24&gt;0,animals!AY24,"")</f>
        <v>27.531645569620249</v>
      </c>
      <c r="U26" s="143">
        <f>IF(animals!AY25&gt;0,animals!AY25,"")</f>
        <v>21.835443037974684</v>
      </c>
      <c r="V26" s="143">
        <f>IF(animals!AY27&gt;0,animals!AY27,"")</f>
        <v>30.379746835443033</v>
      </c>
      <c r="W26" s="143">
        <f>IF(animals!AY28&gt;0,animals!AY28,"")</f>
        <v>22.784810126582279</v>
      </c>
      <c r="X26" s="143">
        <f>IF(animals!AY29&gt;0,animals!AY29,"")</f>
        <v>29.430379746835445</v>
      </c>
      <c r="Y26" s="143">
        <f>IF(animals!AY30&gt;0,animals!AY30,"")</f>
        <v>20.253164556962027</v>
      </c>
      <c r="Z26" s="143">
        <f>IF(animals!AY32&gt;0,animals!AY32,"")</f>
        <v>28.481012658227844</v>
      </c>
      <c r="AA26" s="143">
        <f>IF(animals!AY33&gt;0,animals!AY33,"")</f>
        <v>22.468354430379744</v>
      </c>
      <c r="AB26" s="143">
        <f>IF(animals!AY34&gt;0,animals!AY34,"")</f>
        <v>30.379746835443033</v>
      </c>
      <c r="AC26" s="143">
        <f>IF(animals!AY35&gt;0,animals!AY35,"")</f>
        <v>24.050632911392402</v>
      </c>
    </row>
    <row r="27" spans="1:29" x14ac:dyDescent="0.2">
      <c r="A27" s="49" t="str">
        <f>'animals_stats (μm)'!A$2</f>
        <v>Macrobiotus canaricus</v>
      </c>
      <c r="B27" s="81" t="str">
        <f>'animals_stats (μm)'!B$2</f>
        <v>ES.004</v>
      </c>
      <c r="C27" s="142" t="str">
        <f>animals!AZ1</f>
        <v>38/3</v>
      </c>
      <c r="D27" s="144">
        <f>IF(animals!BA3&gt;0,animals!BA3,"")</f>
        <v>1104.4303797468353</v>
      </c>
      <c r="E27" s="143">
        <f>IF(animals!BA6&gt;0,animals!BA6,"")</f>
        <v>75.949367088607588</v>
      </c>
      <c r="F27" s="143">
        <f>IF(animals!BA7&gt;0,animals!BA7,"")</f>
        <v>12.341772151898734</v>
      </c>
      <c r="G27" s="143">
        <f>IF(animals!BA8&gt;0,animals!BA8,"")</f>
        <v>8.8607594936708853</v>
      </c>
      <c r="H27" s="145">
        <f>IF(animals!BA9&gt;0,animals!BA9,"")</f>
        <v>62.658227848101269</v>
      </c>
      <c r="I27" s="145">
        <f>IF(animals!BA11&gt;0,animals!BA11,"")</f>
        <v>20.569620253164555</v>
      </c>
      <c r="J27" s="143">
        <f>IF(animals!BA12&gt;0,animals!BA12,"")</f>
        <v>14.556962025316453</v>
      </c>
      <c r="K27" s="143">
        <f>IF(animals!BA13&gt;0,animals!BA13,"")</f>
        <v>6.0126582278481004</v>
      </c>
      <c r="L27" s="143">
        <f>IF(animals!BA14&gt;0,animals!BA14,"")</f>
        <v>39.556962025316459</v>
      </c>
      <c r="M27" s="143">
        <f>IF(animals!BA15&gt;0,animals!BA15,"")</f>
        <v>47.468354430379748</v>
      </c>
      <c r="N27" s="143">
        <f>IF(animals!BA17&gt;0,animals!BA17,"")</f>
        <v>28.164556962025316</v>
      </c>
      <c r="O27" s="143">
        <f>IF(animals!BA18&gt;0,animals!BA18,"")</f>
        <v>20.886075949367086</v>
      </c>
      <c r="P27" s="143" t="str">
        <f>IF(animals!BA19&gt;0,animals!BA19,"")</f>
        <v/>
      </c>
      <c r="Q27" s="143" t="str">
        <f>IF(animals!BA20&gt;0,animals!BA20,"")</f>
        <v/>
      </c>
      <c r="R27" s="143">
        <f>IF(animals!BA22&gt;0,animals!BA22,"")</f>
        <v>30.063291139240505</v>
      </c>
      <c r="S27" s="143">
        <f>IF(animals!BA23&gt;0,animals!BA23,"")</f>
        <v>23.417721518987342</v>
      </c>
      <c r="T27" s="143">
        <f>IF(animals!BA24&gt;0,animals!BA24,"")</f>
        <v>28.481012658227844</v>
      </c>
      <c r="U27" s="143">
        <f>IF(animals!BA25&gt;0,animals!BA25,"")</f>
        <v>21.835443037974684</v>
      </c>
      <c r="V27" s="143">
        <f>IF(animals!BA27&gt;0,animals!BA27,"")</f>
        <v>31.329113924050635</v>
      </c>
      <c r="W27" s="143">
        <f>IF(animals!BA28&gt;0,animals!BA28,"")</f>
        <v>25.316455696202528</v>
      </c>
      <c r="X27" s="143">
        <f>IF(animals!BA29&gt;0,animals!BA29,"")</f>
        <v>28.164556962025316</v>
      </c>
      <c r="Y27" s="143">
        <f>IF(animals!BA30&gt;0,animals!BA30,"")</f>
        <v>23.101265822784807</v>
      </c>
      <c r="Z27" s="143">
        <f>IF(animals!BA32&gt;0,animals!BA32,"")</f>
        <v>34.493670886075947</v>
      </c>
      <c r="AA27" s="143">
        <f>IF(animals!BA33&gt;0,animals!BA33,"")</f>
        <v>25.949367088607588</v>
      </c>
      <c r="AB27" s="143">
        <f>IF(animals!BA34&gt;0,animals!BA34,"")</f>
        <v>33.22784810126582</v>
      </c>
      <c r="AC27" s="143">
        <f>IF(animals!BA35&gt;0,animals!BA35,"")</f>
        <v>20.886075949367086</v>
      </c>
    </row>
    <row r="28" spans="1:29" x14ac:dyDescent="0.2">
      <c r="A28" s="49" t="str">
        <f>'animals_stats (μm)'!A$2</f>
        <v>Macrobiotus canaricus</v>
      </c>
      <c r="B28" s="81" t="str">
        <f>'animals_stats (μm)'!B$2</f>
        <v>ES.004</v>
      </c>
      <c r="C28" s="142" t="str">
        <f>animals!BB1</f>
        <v>39/1</v>
      </c>
      <c r="D28" s="144">
        <f>IF(animals!BC3&gt;0,animals!BC3,"")</f>
        <v>1116.564417177914</v>
      </c>
      <c r="E28" s="143">
        <f>IF(animals!BC6&gt;0,animals!BC6,"")</f>
        <v>76.687116564417181</v>
      </c>
      <c r="F28" s="143">
        <f>IF(animals!BC7&gt;0,animals!BC7,"")</f>
        <v>13.80368098159509</v>
      </c>
      <c r="G28" s="143">
        <f>IF(animals!BC8&gt;0,animals!BC8,"")</f>
        <v>9.2024539877300615</v>
      </c>
      <c r="H28" s="145">
        <f>IF(animals!BC9&gt;0,animals!BC9,"")</f>
        <v>59.815950920245399</v>
      </c>
      <c r="I28" s="145">
        <f>IF(animals!BC11&gt;0,animals!BC11,"")</f>
        <v>19.325153374233128</v>
      </c>
      <c r="J28" s="143">
        <f>IF(animals!BC12&gt;0,animals!BC12,"")</f>
        <v>16.564417177914113</v>
      </c>
      <c r="K28" s="143">
        <f>IF(animals!BC13&gt;0,animals!BC13,"")</f>
        <v>6.4417177914110431</v>
      </c>
      <c r="L28" s="143">
        <f>IF(animals!BC14&gt;0,animals!BC14,"")</f>
        <v>40.184049079754594</v>
      </c>
      <c r="M28" s="143">
        <f>IF(animals!BC15&gt;0,animals!BC15,"")</f>
        <v>49.386503067484668</v>
      </c>
      <c r="N28" s="143">
        <f>IF(animals!BC17&gt;0,animals!BC17,"")</f>
        <v>29.141104294478527</v>
      </c>
      <c r="O28" s="143">
        <f>IF(animals!BC18&gt;0,animals!BC18,"")</f>
        <v>22.085889570552148</v>
      </c>
      <c r="P28" s="143">
        <f>IF(animals!BC19&gt;0,animals!BC19,"")</f>
        <v>28.834355828220858</v>
      </c>
      <c r="Q28" s="143">
        <f>IF(animals!BC20&gt;0,animals!BC20,"")</f>
        <v>21.165644171779142</v>
      </c>
      <c r="R28" s="143">
        <f>IF(animals!BC22&gt;0,animals!BC22,"")</f>
        <v>30.061349693251532</v>
      </c>
      <c r="S28" s="143">
        <f>IF(animals!BC23&gt;0,animals!BC23,"")</f>
        <v>23.926380368098158</v>
      </c>
      <c r="T28" s="143">
        <f>IF(animals!BC24&gt;0,animals!BC24,"")</f>
        <v>29.447852760736193</v>
      </c>
      <c r="U28" s="143">
        <f>IF(animals!BC25&gt;0,animals!BC25,"")</f>
        <v>22.085889570552148</v>
      </c>
      <c r="V28" s="143">
        <f>IF(animals!BC27&gt;0,animals!BC27,"")</f>
        <v>31.288343558282207</v>
      </c>
      <c r="W28" s="143">
        <f>IF(animals!BC28&gt;0,animals!BC28,"")</f>
        <v>23.926380368098158</v>
      </c>
      <c r="X28" s="143">
        <f>IF(animals!BC29&gt;0,animals!BC29,"")</f>
        <v>29.447852760736193</v>
      </c>
      <c r="Y28" s="143">
        <f>IF(animals!BC30&gt;0,animals!BC30,"")</f>
        <v>21.779141104294478</v>
      </c>
      <c r="Z28" s="143">
        <f>IF(animals!BC32&gt;0,animals!BC32,"")</f>
        <v>30.981595092024538</v>
      </c>
      <c r="AA28" s="143">
        <f>IF(animals!BC33&gt;0,animals!BC33,"")</f>
        <v>23.006134969325149</v>
      </c>
      <c r="AB28" s="143">
        <f>IF(animals!BC34&gt;0,animals!BC34,"")</f>
        <v>30.981595092024538</v>
      </c>
      <c r="AC28" s="143">
        <f>IF(animals!BC35&gt;0,animals!BC35,"")</f>
        <v>23.619631901840492</v>
      </c>
    </row>
    <row r="29" spans="1:29" x14ac:dyDescent="0.2">
      <c r="A29" s="49" t="str">
        <f>'animals_stats (μm)'!A$2</f>
        <v>Macrobiotus canaricus</v>
      </c>
      <c r="B29" s="81" t="str">
        <f>'animals_stats (μm)'!B$2</f>
        <v>ES.004</v>
      </c>
      <c r="C29" s="142" t="str">
        <f>animals!BD1</f>
        <v>39/2</v>
      </c>
      <c r="D29" s="144">
        <f>IF(animals!BE3&gt;0,animals!BE3,"")</f>
        <v>1029.9401197604791</v>
      </c>
      <c r="E29" s="143">
        <f>IF(animals!BE6&gt;0,animals!BE6,"")</f>
        <v>75.149700598802411</v>
      </c>
      <c r="F29" s="143">
        <f>IF(animals!BE7&gt;0,animals!BE7,"")</f>
        <v>14.071856287425149</v>
      </c>
      <c r="G29" s="143">
        <f>IF(animals!BE8&gt;0,animals!BE8,"")</f>
        <v>8.3832335329341312</v>
      </c>
      <c r="H29" s="145">
        <f>IF(animals!BE9&gt;0,animals!BE9,"")</f>
        <v>60.179640718562879</v>
      </c>
      <c r="I29" s="145">
        <f>IF(animals!BE11&gt;0,animals!BE11,"")</f>
        <v>21.257485029940121</v>
      </c>
      <c r="J29" s="143">
        <f>IF(animals!BE12&gt;0,animals!BE12,"")</f>
        <v>16.167664670658684</v>
      </c>
      <c r="K29" s="143">
        <f>IF(animals!BE13&gt;0,animals!BE13,"")</f>
        <v>6.2874251497006002</v>
      </c>
      <c r="L29" s="143">
        <f>IF(animals!BE14&gt;0,animals!BE14,"")</f>
        <v>39.520958083832333</v>
      </c>
      <c r="M29" s="143">
        <f>IF(animals!BE15&gt;0,animals!BE15,"")</f>
        <v>47.604790419161681</v>
      </c>
      <c r="N29" s="143">
        <f>IF(animals!BE17&gt;0,animals!BE17,"")</f>
        <v>28.143712574850298</v>
      </c>
      <c r="O29" s="143">
        <f>IF(animals!BE18&gt;0,animals!BE18,"")</f>
        <v>23.353293413173652</v>
      </c>
      <c r="P29" s="143">
        <f>IF(animals!BE19&gt;0,animals!BE19,"")</f>
        <v>28.443113772455092</v>
      </c>
      <c r="Q29" s="143">
        <f>IF(animals!BE20&gt;0,animals!BE20,"")</f>
        <v>21.556886227544911</v>
      </c>
      <c r="R29" s="143">
        <f>IF(animals!BE22&gt;0,animals!BE22,"")</f>
        <v>29.640718562874252</v>
      </c>
      <c r="S29" s="143">
        <f>IF(animals!BE23&gt;0,animals!BE23,"")</f>
        <v>22.455089820359284</v>
      </c>
      <c r="T29" s="143">
        <f>IF(animals!BE24&gt;0,animals!BE24,"")</f>
        <v>29.341317365269465</v>
      </c>
      <c r="U29" s="143">
        <f>IF(animals!BE25&gt;0,animals!BE25,"")</f>
        <v>21.856287425149702</v>
      </c>
      <c r="V29" s="143">
        <f>IF(animals!BE27&gt;0,animals!BE27,"")</f>
        <v>30.838323353293418</v>
      </c>
      <c r="W29" s="143">
        <f>IF(animals!BE28&gt;0,animals!BE28,"")</f>
        <v>23.652694610778447</v>
      </c>
      <c r="X29" s="143">
        <f>IF(animals!BE29&gt;0,animals!BE29,"")</f>
        <v>29.640718562874252</v>
      </c>
      <c r="Y29" s="143">
        <f>IF(animals!BE30&gt;0,animals!BE30,"")</f>
        <v>21.856287425149702</v>
      </c>
      <c r="Z29" s="143">
        <f>IF(animals!BE32&gt;0,animals!BE32,"")</f>
        <v>33.233532934131738</v>
      </c>
      <c r="AA29" s="143">
        <f>IF(animals!BE33&gt;0,animals!BE33,"")</f>
        <v>26.047904191616766</v>
      </c>
      <c r="AB29" s="143">
        <f>IF(animals!BE34&gt;0,animals!BE34,"")</f>
        <v>35.928143712574851</v>
      </c>
      <c r="AC29" s="143">
        <f>IF(animals!BE35&gt;0,animals!BE35,"")</f>
        <v>26.34730538922156</v>
      </c>
    </row>
    <row r="30" spans="1:29" x14ac:dyDescent="0.2">
      <c r="A30" s="49" t="str">
        <f>'animals_stats (μm)'!A$2</f>
        <v>Macrobiotus canaricus</v>
      </c>
      <c r="B30" s="81" t="str">
        <f>'animals_stats (μm)'!B$2</f>
        <v>ES.004</v>
      </c>
      <c r="C30" s="142" t="str">
        <f>animals!BF1</f>
        <v>40/1</v>
      </c>
      <c r="D30" s="144">
        <f>IF(animals!BG3&gt;0,animals!BG3,"")</f>
        <v>1059.5238095238094</v>
      </c>
      <c r="E30" s="143">
        <f>IF(animals!BG6&gt;0,animals!BG6,"")</f>
        <v>76.785714285714278</v>
      </c>
      <c r="F30" s="143">
        <f>IF(animals!BG7&gt;0,animals!BG7,"")</f>
        <v>13.095238095238097</v>
      </c>
      <c r="G30" s="143">
        <f>IF(animals!BG8&gt;0,animals!BG8,"")</f>
        <v>9.5238095238095237</v>
      </c>
      <c r="H30" s="145">
        <f>IF(animals!BG9&gt;0,animals!BG9,"")</f>
        <v>62.202380952380942</v>
      </c>
      <c r="I30" s="145">
        <f>IF(animals!BG11&gt;0,animals!BG11,"")</f>
        <v>20.535714285714285</v>
      </c>
      <c r="J30" s="143">
        <f>IF(animals!BG12&gt;0,animals!BG12,"")</f>
        <v>18.452380952380953</v>
      </c>
      <c r="K30" s="143">
        <f>IF(animals!BG13&gt;0,animals!BG13,"")</f>
        <v>5.6547619047619042</v>
      </c>
      <c r="L30" s="143">
        <f>IF(animals!BG14&gt;0,animals!BG14,"")</f>
        <v>41.666666666666664</v>
      </c>
      <c r="M30" s="143">
        <f>IF(animals!BG15&gt;0,animals!BG15,"")</f>
        <v>50</v>
      </c>
      <c r="N30" s="143">
        <f>IF(animals!BG17&gt;0,animals!BG17,"")</f>
        <v>28.273809523809522</v>
      </c>
      <c r="O30" s="143">
        <f>IF(animals!BG18&gt;0,animals!BG18,"")</f>
        <v>22.916666666666664</v>
      </c>
      <c r="P30" s="143">
        <f>IF(animals!BG19&gt;0,animals!BG19,"")</f>
        <v>25.595238095238095</v>
      </c>
      <c r="Q30" s="143">
        <f>IF(animals!BG20&gt;0,animals!BG20,"")</f>
        <v>22.321428571428569</v>
      </c>
      <c r="R30" s="143">
        <f>IF(animals!BG22&gt;0,animals!BG22,"")</f>
        <v>29.166666666666668</v>
      </c>
      <c r="S30" s="143">
        <f>IF(animals!BG23&gt;0,animals!BG23,"")</f>
        <v>19.94047619047619</v>
      </c>
      <c r="T30" s="143">
        <f>IF(animals!BG24&gt;0,animals!BG24,"")</f>
        <v>27.083333333333332</v>
      </c>
      <c r="U30" s="143">
        <f>IF(animals!BG25&gt;0,animals!BG25,"")</f>
        <v>22.619047619047617</v>
      </c>
      <c r="V30" s="143">
        <f>IF(animals!BG27&gt;0,animals!BG27,"")</f>
        <v>29.761904761904763</v>
      </c>
      <c r="W30" s="143">
        <f>IF(animals!BG28&gt;0,animals!BG28,"")</f>
        <v>20.238095238095237</v>
      </c>
      <c r="X30" s="143">
        <f>IF(animals!BG29&gt;0,animals!BG29,"")</f>
        <v>28.869047619047617</v>
      </c>
      <c r="Y30" s="143">
        <f>IF(animals!BG30&gt;0,animals!BG30,"")</f>
        <v>21.428571428571427</v>
      </c>
      <c r="Z30" s="143">
        <f>IF(animals!BG32&gt;0,animals!BG32,"")</f>
        <v>33.630952380952387</v>
      </c>
      <c r="AA30" s="143">
        <f>IF(animals!BG33&gt;0,animals!BG33,"")</f>
        <v>25.595238095238095</v>
      </c>
      <c r="AB30" s="143">
        <f>IF(animals!BG34&gt;0,animals!BG34,"")</f>
        <v>34.523809523809526</v>
      </c>
      <c r="AC30" s="143">
        <f>IF(animals!BG35&gt;0,animals!BG35,"")</f>
        <v>25.595238095238095</v>
      </c>
    </row>
    <row r="31" spans="1:29" x14ac:dyDescent="0.2">
      <c r="A31" s="49" t="str">
        <f>'animals_stats (μm)'!A$2</f>
        <v>Macrobiotus canaricus</v>
      </c>
      <c r="B31" s="81" t="str">
        <f>'animals_stats (μm)'!B$2</f>
        <v>ES.004</v>
      </c>
      <c r="C31" s="142" t="str">
        <f>animals!BH1</f>
        <v>43/1</v>
      </c>
      <c r="D31" s="144">
        <f>IF(animals!BI3&gt;0,animals!BI3,"")</f>
        <v>1138.2636655948552</v>
      </c>
      <c r="E31" s="143">
        <f>IF(animals!BI6&gt;0,animals!BI6,"")</f>
        <v>75.884244372990352</v>
      </c>
      <c r="F31" s="143">
        <f>IF(animals!BI7&gt;0,animals!BI7,"")</f>
        <v>10.289389067524116</v>
      </c>
      <c r="G31" s="143">
        <f>IF(animals!BI8&gt;0,animals!BI8,"")</f>
        <v>6.7524115755627019</v>
      </c>
      <c r="H31" s="145">
        <f>IF(animals!BI9&gt;0,animals!BI9,"")</f>
        <v>68.167202572347264</v>
      </c>
      <c r="I31" s="145">
        <f>IF(animals!BI11&gt;0,animals!BI11,"")</f>
        <v>17.684887459807072</v>
      </c>
      <c r="J31" s="143">
        <f>IF(animals!BI12&gt;0,animals!BI12,"")</f>
        <v>15.755627009646304</v>
      </c>
      <c r="K31" s="143">
        <f>IF(animals!BI13&gt;0,animals!BI13,"")</f>
        <v>6.430868167202572</v>
      </c>
      <c r="L31" s="143">
        <f>IF(animals!BI14&gt;0,animals!BI14,"")</f>
        <v>39.228295819935688</v>
      </c>
      <c r="M31" s="143">
        <f>IF(animals!BI15&gt;0,animals!BI15,"")</f>
        <v>47.266881028938897</v>
      </c>
      <c r="N31" s="143">
        <f>IF(animals!BI17&gt;0,animals!BI17,"")</f>
        <v>31.189710610932469</v>
      </c>
      <c r="O31" s="143">
        <f>IF(animals!BI18&gt;0,animals!BI18,"")</f>
        <v>23.472668810289388</v>
      </c>
      <c r="P31" s="143">
        <f>IF(animals!BI19&gt;0,animals!BI19,"")</f>
        <v>31.189710610932469</v>
      </c>
      <c r="Q31" s="143">
        <f>IF(animals!BI20&gt;0,animals!BI20,"")</f>
        <v>23.79421221864952</v>
      </c>
      <c r="R31" s="143">
        <f>IF(animals!BI22&gt;0,animals!BI22,"")</f>
        <v>31.511254019292608</v>
      </c>
      <c r="S31" s="143">
        <f>IF(animals!BI23&gt;0,animals!BI23,"")</f>
        <v>25.080385852090032</v>
      </c>
      <c r="T31" s="143">
        <f>IF(animals!BI24&gt;0,animals!BI24,"")</f>
        <v>29.581993569131832</v>
      </c>
      <c r="U31" s="143">
        <f>IF(animals!BI25&gt;0,animals!BI25,"")</f>
        <v>22.508038585209004</v>
      </c>
      <c r="V31" s="143">
        <f>IF(animals!BI27&gt;0,animals!BI27,"")</f>
        <v>32.475884244372985</v>
      </c>
      <c r="W31" s="143">
        <f>IF(animals!BI28&gt;0,animals!BI28,"")</f>
        <v>26.688102893890676</v>
      </c>
      <c r="X31" s="143">
        <f>IF(animals!BI29&gt;0,animals!BI29,"")</f>
        <v>30.868167202572344</v>
      </c>
      <c r="Y31" s="143">
        <f>IF(animals!BI30&gt;0,animals!BI30,"")</f>
        <v>22.508038585209004</v>
      </c>
      <c r="Z31" s="143">
        <f>IF(animals!BI32&gt;0,animals!BI32,"")</f>
        <v>34.726688102893895</v>
      </c>
      <c r="AA31" s="143">
        <f>IF(animals!BI33&gt;0,animals!BI33,"")</f>
        <v>24.437299035369772</v>
      </c>
      <c r="AB31" s="143">
        <f>IF(animals!BI34&gt;0,animals!BI34,"")</f>
        <v>37.620578778135041</v>
      </c>
      <c r="AC31" s="143">
        <f>IF(animals!BI35&gt;0,animals!BI35,"")</f>
        <v>26.366559485530544</v>
      </c>
    </row>
  </sheetData>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9CCFF"/>
  </sheetPr>
  <dimension ref="A1:K34"/>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20.5703125" style="57" bestFit="1" customWidth="1"/>
    <col min="2" max="2" width="16.85546875" style="80" customWidth="1"/>
    <col min="3" max="3" width="9.140625" style="58"/>
    <col min="4" max="11" width="17" style="59" customWidth="1"/>
    <col min="12" max="16384" width="9.140625" style="56"/>
  </cols>
  <sheetData>
    <row r="1" spans="1:11" s="51" customFormat="1" ht="38.25" x14ac:dyDescent="0.2">
      <c r="A1" s="49" t="s">
        <v>57</v>
      </c>
      <c r="B1" s="78" t="s">
        <v>58</v>
      </c>
      <c r="C1" s="50" t="s">
        <v>79</v>
      </c>
      <c r="D1" s="48" t="s">
        <v>78</v>
      </c>
      <c r="E1" s="48" t="s">
        <v>77</v>
      </c>
      <c r="F1" s="48" t="s">
        <v>76</v>
      </c>
      <c r="G1" s="48" t="s">
        <v>75</v>
      </c>
      <c r="H1" s="48" t="s">
        <v>74</v>
      </c>
      <c r="I1" s="48" t="s">
        <v>73</v>
      </c>
      <c r="J1" s="48" t="s">
        <v>72</v>
      </c>
      <c r="K1" s="48" t="s">
        <v>71</v>
      </c>
    </row>
    <row r="2" spans="1:11" x14ac:dyDescent="0.2">
      <c r="A2" s="49" t="str">
        <f>'animals_stats (μm)'!A$2</f>
        <v>Macrobiotus canaricus</v>
      </c>
      <c r="B2" s="81" t="str">
        <f>'animals_stats (μm)'!B$2</f>
        <v>ES.004</v>
      </c>
      <c r="C2" s="52" t="str">
        <f>eggs!B1</f>
        <v>1(1/01)</v>
      </c>
      <c r="D2" s="135">
        <f>IF(eggs!B2&gt;0,eggs!B2,"")</f>
        <v>59.9</v>
      </c>
      <c r="E2" s="54">
        <f>IF(eggs!B3&gt;0,eggs!B3,"")</f>
        <v>74.400000000000006</v>
      </c>
      <c r="F2" s="54">
        <f>IF(SUM(eggs!B4:B6)&gt;0,AVERAGE(eggs!B4:B6),"")</f>
        <v>6.7666666666666666</v>
      </c>
      <c r="G2" s="54">
        <f>IF(SUM(eggs!B7:B9)&gt;0,AVERAGE(eggs!B7:B9),"")</f>
        <v>4.5666666666666664</v>
      </c>
      <c r="H2" s="55">
        <f>IF(SUM(eggs!B10:B12)&gt;0,AVERAGE(eggs!B10:B12),"")</f>
        <v>0.67640594699418222</v>
      </c>
      <c r="I2" s="54">
        <f>IF(SUM(eggs!B13:B15)&gt;0,AVERAGE(eggs!B13:B15),"")</f>
        <v>5.9666666666666677</v>
      </c>
      <c r="J2" s="54">
        <f>IF(SUM(eggs!B16:B18)&gt;0,AVERAGE(eggs!B16:B18),"")</f>
        <v>4.3999999999999995</v>
      </c>
      <c r="K2" s="54">
        <f>IF(eggs!B19&gt;0,eggs!B19,"")</f>
        <v>23</v>
      </c>
    </row>
    <row r="3" spans="1:11" x14ac:dyDescent="0.2">
      <c r="A3" s="49" t="str">
        <f>'animals_stats (μm)'!A$2</f>
        <v>Macrobiotus canaricus</v>
      </c>
      <c r="B3" s="81" t="str">
        <f>'animals_stats (μm)'!B$2</f>
        <v>ES.004</v>
      </c>
      <c r="C3" s="52" t="str">
        <f>eggs!C1</f>
        <v>2(2/01)</v>
      </c>
      <c r="D3" s="135">
        <f>IF(eggs!C2&gt;0,eggs!C2,"")</f>
        <v>61.8</v>
      </c>
      <c r="E3" s="54">
        <f>IF(eggs!C3&gt;0,eggs!C3,"")</f>
        <v>77.099999999999994</v>
      </c>
      <c r="F3" s="54">
        <f>IF(SUM(eggs!C4:C6)&gt;0,AVERAGE(eggs!C4:C6),"")</f>
        <v>6.7333333333333343</v>
      </c>
      <c r="G3" s="54">
        <f>IF(SUM(eggs!C7:C9)&gt;0,AVERAGE(eggs!C7:C9),"")</f>
        <v>5.3666666666666671</v>
      </c>
      <c r="H3" s="55">
        <f>IF(SUM(eggs!C10:C12)&gt;0,AVERAGE(eggs!C10:C12),"")</f>
        <v>0.79693094629156025</v>
      </c>
      <c r="I3" s="54">
        <f>IF(SUM(eggs!C13:C15)&gt;0,AVERAGE(eggs!C13:C15),"")</f>
        <v>6.2666666666666666</v>
      </c>
      <c r="J3" s="54">
        <f>IF(SUM(eggs!C16:C18)&gt;0,AVERAGE(eggs!C16:C18),"")</f>
        <v>3.3000000000000003</v>
      </c>
      <c r="K3" s="54">
        <f>IF(eggs!C19&gt;0,eggs!C19,"")</f>
        <v>26</v>
      </c>
    </row>
    <row r="4" spans="1:11" x14ac:dyDescent="0.2">
      <c r="A4" s="49" t="str">
        <f>'animals_stats (μm)'!A$2</f>
        <v>Macrobiotus canaricus</v>
      </c>
      <c r="B4" s="81" t="str">
        <f>'animals_stats (μm)'!B$2</f>
        <v>ES.004</v>
      </c>
      <c r="C4" s="52" t="str">
        <f>eggs!D1</f>
        <v>3(3/01)</v>
      </c>
      <c r="D4" s="135">
        <f>IF(eggs!D2&gt;0,eggs!D2,"")</f>
        <v>72.400000000000006</v>
      </c>
      <c r="E4" s="54">
        <f>IF(eggs!D3&gt;0,eggs!D3,"")</f>
        <v>86.1</v>
      </c>
      <c r="F4" s="54">
        <f>IF(SUM(eggs!D4:D6)&gt;0,AVERAGE(eggs!D4:D6),"")</f>
        <v>7.7333333333333334</v>
      </c>
      <c r="G4" s="54">
        <f>IF(SUM(eggs!D7:D9)&gt;0,AVERAGE(eggs!D7:D9),"")</f>
        <v>5.333333333333333</v>
      </c>
      <c r="H4" s="55">
        <f>IF(SUM(eggs!D10:D12)&gt;0,AVERAGE(eggs!D10:D12),"")</f>
        <v>0.69062330623306245</v>
      </c>
      <c r="I4" s="54">
        <f>IF(SUM(eggs!D13:D15)&gt;0,AVERAGE(eggs!D13:D15),"")</f>
        <v>5.0666666666666664</v>
      </c>
      <c r="J4" s="54">
        <f>IF(SUM(eggs!D16:D18)&gt;0,AVERAGE(eggs!D16:D18),"")</f>
        <v>3.6666666666666665</v>
      </c>
      <c r="K4" s="54">
        <f>IF(eggs!D19&gt;0,eggs!D19,"")</f>
        <v>27</v>
      </c>
    </row>
    <row r="5" spans="1:11" x14ac:dyDescent="0.2">
      <c r="A5" s="49" t="str">
        <f>'animals_stats (μm)'!A$2</f>
        <v>Macrobiotus canaricus</v>
      </c>
      <c r="B5" s="81" t="str">
        <f>'animals_stats (μm)'!B$2</f>
        <v>ES.004</v>
      </c>
      <c r="C5" s="52" t="str">
        <f>eggs!E1</f>
        <v>4(4/01)</v>
      </c>
      <c r="D5" s="135">
        <f>IF(eggs!E2&gt;0,eggs!E2,"")</f>
        <v>74.7</v>
      </c>
      <c r="E5" s="54">
        <f>IF(eggs!E3&gt;0,eggs!E3,"")</f>
        <v>87.4</v>
      </c>
      <c r="F5" s="54">
        <f>IF(SUM(eggs!E4:E6)&gt;0,AVERAGE(eggs!E4:E6),"")</f>
        <v>6.666666666666667</v>
      </c>
      <c r="G5" s="54">
        <f>IF(SUM(eggs!E7:E9)&gt;0,AVERAGE(eggs!E7:E9),"")</f>
        <v>6</v>
      </c>
      <c r="H5" s="55">
        <f>IF(SUM(eggs!E10:E12)&gt;0,AVERAGE(eggs!E10:E12),"")</f>
        <v>0.90375457875457876</v>
      </c>
      <c r="I5" s="54">
        <f>IF(SUM(eggs!E13:E15)&gt;0,AVERAGE(eggs!E13:E15),"")</f>
        <v>5.2</v>
      </c>
      <c r="J5" s="54">
        <f>IF(SUM(eggs!E16:E18)&gt;0,AVERAGE(eggs!E16:E18),"")</f>
        <v>3.2999999999999994</v>
      </c>
      <c r="K5" s="54">
        <f>IF(eggs!E19&gt;0,eggs!E19,"")</f>
        <v>27</v>
      </c>
    </row>
    <row r="6" spans="1:11" x14ac:dyDescent="0.2">
      <c r="A6" s="49" t="str">
        <f>'animals_stats (μm)'!A$2</f>
        <v>Macrobiotus canaricus</v>
      </c>
      <c r="B6" s="81" t="str">
        <f>'animals_stats (μm)'!B$2</f>
        <v>ES.004</v>
      </c>
      <c r="C6" s="52" t="str">
        <f>eggs!F1</f>
        <v>5(5/01)</v>
      </c>
      <c r="D6" s="135">
        <f>IF(eggs!F2&gt;0,eggs!F2,"")</f>
        <v>67.099999999999994</v>
      </c>
      <c r="E6" s="54">
        <f>IF(eggs!F3&gt;0,eggs!F3,"")</f>
        <v>79.599999999999994</v>
      </c>
      <c r="F6" s="54">
        <f>IF(SUM(eggs!F4:F6)&gt;0,AVERAGE(eggs!F4:F6),"")</f>
        <v>5.833333333333333</v>
      </c>
      <c r="G6" s="54">
        <f>IF(SUM(eggs!F7:F9)&gt;0,AVERAGE(eggs!F7:F9),"")</f>
        <v>5.5</v>
      </c>
      <c r="H6" s="55">
        <f>IF(SUM(eggs!F10:F12)&gt;0,AVERAGE(eggs!F10:F12),"")</f>
        <v>0.94566618741942232</v>
      </c>
      <c r="I6" s="54">
        <f>IF(SUM(eggs!F13:F15)&gt;0,AVERAGE(eggs!F13:F15),"")</f>
        <v>4.7333333333333334</v>
      </c>
      <c r="J6" s="54">
        <f>IF(SUM(eggs!F16:F18)&gt;0,AVERAGE(eggs!F16:F18),"")</f>
        <v>2.4</v>
      </c>
      <c r="K6" s="54">
        <f>IF(eggs!F19&gt;0,eggs!F19,"")</f>
        <v>25</v>
      </c>
    </row>
    <row r="7" spans="1:11" x14ac:dyDescent="0.2">
      <c r="A7" s="49" t="str">
        <f>'animals_stats (μm)'!A$2</f>
        <v>Macrobiotus canaricus</v>
      </c>
      <c r="B7" s="81" t="str">
        <f>'animals_stats (μm)'!B$2</f>
        <v>ES.004</v>
      </c>
      <c r="C7" s="52" t="str">
        <f>eggs!G1</f>
        <v>6(1/02)</v>
      </c>
      <c r="D7" s="135">
        <f>IF(eggs!G2&gt;0,eggs!G2,"")</f>
        <v>73.2</v>
      </c>
      <c r="E7" s="54">
        <f>IF(eggs!G3&gt;0,eggs!G3,"")</f>
        <v>84.1</v>
      </c>
      <c r="F7" s="54">
        <f>IF(SUM(eggs!G4:G6)&gt;0,AVERAGE(eggs!G4:G6),"")</f>
        <v>5.5333333333333341</v>
      </c>
      <c r="G7" s="54">
        <f>IF(SUM(eggs!G7:G9)&gt;0,AVERAGE(eggs!G7:G9),"")</f>
        <v>5.5333333333333341</v>
      </c>
      <c r="H7" s="55">
        <f>IF(SUM(eggs!G10:G12)&gt;0,AVERAGE(eggs!G10:G12),"")</f>
        <v>1.0008827099194526</v>
      </c>
      <c r="I7" s="54">
        <f>IF(SUM(eggs!G13:G15)&gt;0,AVERAGE(eggs!G13:G15),"")</f>
        <v>5.0333333333333341</v>
      </c>
      <c r="J7" s="54">
        <f>IF(SUM(eggs!G16:G18)&gt;0,AVERAGE(eggs!G16:G18),"")</f>
        <v>3.5666666666666664</v>
      </c>
      <c r="K7" s="54">
        <f>IF(eggs!G19&gt;0,eggs!G19,"")</f>
        <v>24</v>
      </c>
    </row>
    <row r="8" spans="1:11" x14ac:dyDescent="0.2">
      <c r="A8" s="49" t="str">
        <f>'animals_stats (μm)'!A$2</f>
        <v>Macrobiotus canaricus</v>
      </c>
      <c r="B8" s="81" t="str">
        <f>'animals_stats (μm)'!B$2</f>
        <v>ES.004</v>
      </c>
      <c r="C8" s="52" t="str">
        <f>eggs!H1</f>
        <v>7(2/02)</v>
      </c>
      <c r="D8" s="135">
        <f>IF(eggs!H2&gt;0,eggs!H2,"")</f>
        <v>68.599999999999994</v>
      </c>
      <c r="E8" s="54">
        <f>IF(eggs!H3&gt;0,eggs!H3,"")</f>
        <v>78.900000000000006</v>
      </c>
      <c r="F8" s="54">
        <f>IF(SUM(eggs!H4:H6)&gt;0,AVERAGE(eggs!H4:H6),"")</f>
        <v>5</v>
      </c>
      <c r="G8" s="54">
        <f>IF(SUM(eggs!H7:H9)&gt;0,AVERAGE(eggs!H7:H9),"")</f>
        <v>5.166666666666667</v>
      </c>
      <c r="H8" s="55">
        <f>IF(SUM(eggs!H10:H12)&gt;0,AVERAGE(eggs!H10:H12),"")</f>
        <v>1.04041248606466</v>
      </c>
      <c r="I8" s="54">
        <f>IF(SUM(eggs!H13:H15)&gt;0,AVERAGE(eggs!H13:H15),"")</f>
        <v>4.9333333333333327</v>
      </c>
      <c r="J8" s="54">
        <f>IF(SUM(eggs!H16:H18)&gt;0,AVERAGE(eggs!H16:H18),"")</f>
        <v>3.5333333333333332</v>
      </c>
      <c r="K8" s="54">
        <f>IF(eggs!H19&gt;0,eggs!H19,"")</f>
        <v>24</v>
      </c>
    </row>
    <row r="9" spans="1:11" x14ac:dyDescent="0.2">
      <c r="A9" s="49" t="str">
        <f>'animals_stats (μm)'!A$2</f>
        <v>Macrobiotus canaricus</v>
      </c>
      <c r="B9" s="81" t="str">
        <f>'animals_stats (μm)'!B$2</f>
        <v>ES.004</v>
      </c>
      <c r="C9" s="52" t="str">
        <f>eggs!I1</f>
        <v>8(3/02)</v>
      </c>
      <c r="D9" s="135">
        <f>IF(eggs!I2&gt;0,eggs!I2,"")</f>
        <v>71.599999999999994</v>
      </c>
      <c r="E9" s="54">
        <f>IF(eggs!I3&gt;0,eggs!I3,"")</f>
        <v>87.8</v>
      </c>
      <c r="F9" s="54">
        <f>IF(SUM(eggs!I4:I6)&gt;0,AVERAGE(eggs!I4:I6),"")</f>
        <v>6.0666666666666664</v>
      </c>
      <c r="G9" s="54">
        <f>IF(SUM(eggs!I7:I9)&gt;0,AVERAGE(eggs!I7:I9),"")</f>
        <v>5.8999999999999995</v>
      </c>
      <c r="H9" s="55">
        <f>IF(SUM(eggs!I10:I12)&gt;0,AVERAGE(eggs!I10:I12),"")</f>
        <v>0.99358974358974361</v>
      </c>
      <c r="I9" s="54">
        <f>IF(SUM(eggs!I13:I15)&gt;0,AVERAGE(eggs!I13:I15),"")</f>
        <v>4.9666666666666659</v>
      </c>
      <c r="J9" s="54">
        <f>IF(SUM(eggs!I16:I18)&gt;0,AVERAGE(eggs!I16:I18),"")</f>
        <v>2.5333333333333332</v>
      </c>
      <c r="K9" s="54">
        <f>IF(eggs!I19&gt;0,eggs!I19,"")</f>
        <v>26</v>
      </c>
    </row>
    <row r="10" spans="1:11" x14ac:dyDescent="0.2">
      <c r="A10" s="49" t="str">
        <f>'animals_stats (μm)'!A$2</f>
        <v>Macrobiotus canaricus</v>
      </c>
      <c r="B10" s="81" t="str">
        <f>'animals_stats (μm)'!B$2</f>
        <v>ES.004</v>
      </c>
      <c r="C10" s="52" t="str">
        <f>eggs!J1</f>
        <v>9(4/02)</v>
      </c>
      <c r="D10" s="135">
        <f>IF(eggs!J2&gt;0,eggs!J2,"")</f>
        <v>81.599999999999994</v>
      </c>
      <c r="E10" s="54">
        <f>IF(eggs!J3&gt;0,eggs!J3,"")</f>
        <v>96.2</v>
      </c>
      <c r="F10" s="54">
        <f>IF(SUM(eggs!J4:J6)&gt;0,AVERAGE(eggs!J4:J6),"")</f>
        <v>6.7333333333333334</v>
      </c>
      <c r="G10" s="54">
        <f>IF(SUM(eggs!J7:J9)&gt;0,AVERAGE(eggs!J7:J9),"")</f>
        <v>6.9666666666666659</v>
      </c>
      <c r="H10" s="55">
        <f>IF(SUM(eggs!J10:J12)&gt;0,AVERAGE(eggs!J10:J12),"")</f>
        <v>1.0325479654227283</v>
      </c>
      <c r="I10" s="54">
        <f>IF(SUM(eggs!J13:J15)&gt;0,AVERAGE(eggs!J13:J15),"")</f>
        <v>5.2</v>
      </c>
      <c r="J10" s="54">
        <f>IF(SUM(eggs!J16:J18)&gt;0,AVERAGE(eggs!J16:J18),"")</f>
        <v>3.3666666666666671</v>
      </c>
      <c r="K10" s="54">
        <f>IF(eggs!J19&gt;0,eggs!J19,"")</f>
        <v>26</v>
      </c>
    </row>
    <row r="11" spans="1:11" x14ac:dyDescent="0.2">
      <c r="A11" s="49" t="str">
        <f>'animals_stats (μm)'!A$2</f>
        <v>Macrobiotus canaricus</v>
      </c>
      <c r="B11" s="81" t="str">
        <f>'animals_stats (μm)'!B$2</f>
        <v>ES.004</v>
      </c>
      <c r="C11" s="52" t="str">
        <f>eggs!K1</f>
        <v>10(1/04)</v>
      </c>
      <c r="D11" s="135">
        <f>IF(eggs!K2&gt;0,eggs!K2,"")</f>
        <v>66.5</v>
      </c>
      <c r="E11" s="54">
        <f>IF(eggs!K3&gt;0,eggs!K3,"")</f>
        <v>78.5</v>
      </c>
      <c r="F11" s="54">
        <f>IF(SUM(eggs!K4:K6)&gt;0,AVERAGE(eggs!K4:K6),"")</f>
        <v>5.2333333333333334</v>
      </c>
      <c r="G11" s="54">
        <f>IF(SUM(eggs!K7:K9)&gt;0,AVERAGE(eggs!K7:K9),"")</f>
        <v>4.9333333333333336</v>
      </c>
      <c r="H11" s="55">
        <f>IF(SUM(eggs!K10:K12)&gt;0,AVERAGE(eggs!K10:K12),"")</f>
        <v>0.94538118695754159</v>
      </c>
      <c r="I11" s="54">
        <f>IF(SUM(eggs!K13:K15)&gt;0,AVERAGE(eggs!K13:K15),"")</f>
        <v>4.5</v>
      </c>
      <c r="J11" s="54">
        <f>IF(SUM(eggs!K16:K18)&gt;0,AVERAGE(eggs!K16:K18),"")</f>
        <v>3.6</v>
      </c>
      <c r="K11" s="54">
        <f>IF(eggs!K19&gt;0,eggs!K19,"")</f>
        <v>26</v>
      </c>
    </row>
    <row r="12" spans="1:11" x14ac:dyDescent="0.2">
      <c r="A12" s="49" t="str">
        <f>'animals_stats (μm)'!A$2</f>
        <v>Macrobiotus canaricus</v>
      </c>
      <c r="B12" s="81" t="str">
        <f>'animals_stats (μm)'!B$2</f>
        <v>ES.004</v>
      </c>
      <c r="C12" s="52" t="str">
        <f>eggs!L1</f>
        <v>11(2/04)</v>
      </c>
      <c r="D12" s="135">
        <f>IF(eggs!L2&gt;0,eggs!L2,"")</f>
        <v>66.7</v>
      </c>
      <c r="E12" s="54">
        <f>IF(eggs!L3&gt;0,eggs!L3,"")</f>
        <v>77.099999999999994</v>
      </c>
      <c r="F12" s="54">
        <f>IF(SUM(eggs!L4:L6)&gt;0,AVERAGE(eggs!L4:L6),"")</f>
        <v>4.166666666666667</v>
      </c>
      <c r="G12" s="54">
        <f>IF(SUM(eggs!L7:L9)&gt;0,AVERAGE(eggs!L7:L9),"")</f>
        <v>4.5</v>
      </c>
      <c r="H12" s="55">
        <f>IF(SUM(eggs!L10:L12)&gt;0,AVERAGE(eggs!L10:L12),"")</f>
        <v>1.0860815787645057</v>
      </c>
      <c r="I12" s="54">
        <f>IF(SUM(eggs!L13:L15)&gt;0,AVERAGE(eggs!L13:L15),"")</f>
        <v>4.4666666666666659</v>
      </c>
      <c r="J12" s="54">
        <f>IF(SUM(eggs!L16:L18)&gt;0,AVERAGE(eggs!L16:L18),"")</f>
        <v>1.8333333333333333</v>
      </c>
      <c r="K12" s="54">
        <f>IF(eggs!L19&gt;0,eggs!L19,"")</f>
        <v>31</v>
      </c>
    </row>
    <row r="13" spans="1:11" x14ac:dyDescent="0.2">
      <c r="A13" s="49" t="str">
        <f>'animals_stats (μm)'!A$2</f>
        <v>Macrobiotus canaricus</v>
      </c>
      <c r="B13" s="81" t="str">
        <f>'animals_stats (μm)'!B$2</f>
        <v>ES.004</v>
      </c>
      <c r="C13" s="52" t="str">
        <f>eggs!M1</f>
        <v>12(3/04)</v>
      </c>
      <c r="D13" s="135">
        <f>IF(eggs!M2&gt;0,eggs!M2,"")</f>
        <v>65.5</v>
      </c>
      <c r="E13" s="54">
        <f>IF(eggs!M3&gt;0,eggs!M3,"")</f>
        <v>76.599999999999994</v>
      </c>
      <c r="F13" s="54">
        <f>IF(SUM(eggs!M4:M6)&gt;0,AVERAGE(eggs!M4:M6),"")</f>
        <v>4.4666666666666659</v>
      </c>
      <c r="G13" s="54">
        <f>IF(SUM(eggs!M7:M9)&gt;0,AVERAGE(eggs!M7:M9),"")</f>
        <v>5.166666666666667</v>
      </c>
      <c r="H13" s="55">
        <f>IF(SUM(eggs!M10:M12)&gt;0,AVERAGE(eggs!M10:M12),"")</f>
        <v>1.1595064224993448</v>
      </c>
      <c r="I13" s="54">
        <f>IF(SUM(eggs!M13:M15)&gt;0,AVERAGE(eggs!M13:M15),"")</f>
        <v>5.2333333333333334</v>
      </c>
      <c r="J13" s="54">
        <f>IF(SUM(eggs!M16:M18)&gt;0,AVERAGE(eggs!M16:M18),"")</f>
        <v>3.8666666666666671</v>
      </c>
      <c r="K13" s="54">
        <f>IF(eggs!M19&gt;0,eggs!M19,"")</f>
        <v>23</v>
      </c>
    </row>
    <row r="14" spans="1:11" x14ac:dyDescent="0.2">
      <c r="A14" s="49" t="str">
        <f>'animals_stats (μm)'!A$2</f>
        <v>Macrobiotus canaricus</v>
      </c>
      <c r="B14" s="81" t="str">
        <f>'animals_stats (μm)'!B$2</f>
        <v>ES.004</v>
      </c>
      <c r="C14" s="52" t="str">
        <f>eggs!N1</f>
        <v>13(4/04)</v>
      </c>
      <c r="D14" s="135">
        <f>IF(eggs!N2&gt;0,eggs!N2,"")</f>
        <v>71.400000000000006</v>
      </c>
      <c r="E14" s="54">
        <f>IF(eggs!N3&gt;0,eggs!N3,"")</f>
        <v>80.8</v>
      </c>
      <c r="F14" s="54">
        <f>IF(SUM(eggs!N4:N6)&gt;0,AVERAGE(eggs!N4:N6),"")</f>
        <v>4.2666666666666666</v>
      </c>
      <c r="G14" s="54">
        <f>IF(SUM(eggs!N7:N9)&gt;0,AVERAGE(eggs!N7:N9),"")</f>
        <v>4.9999999999999991</v>
      </c>
      <c r="H14" s="55">
        <f>IF(SUM(eggs!N10:N12)&gt;0,AVERAGE(eggs!N10:N12),"")</f>
        <v>1.1797729457303925</v>
      </c>
      <c r="I14" s="54">
        <f>IF(SUM(eggs!N13:N15)&gt;0,AVERAGE(eggs!N13:N15),"")</f>
        <v>4.3</v>
      </c>
      <c r="J14" s="54">
        <f>IF(SUM(eggs!N16:N18)&gt;0,AVERAGE(eggs!N16:N18),"")</f>
        <v>2.9333333333333336</v>
      </c>
      <c r="K14" s="54">
        <f>IF(eggs!N19&gt;0,eggs!N19,"")</f>
        <v>27</v>
      </c>
    </row>
    <row r="15" spans="1:11" x14ac:dyDescent="0.2">
      <c r="A15" s="49" t="str">
        <f>'animals_stats (μm)'!A$2</f>
        <v>Macrobiotus canaricus</v>
      </c>
      <c r="B15" s="81" t="str">
        <f>'animals_stats (μm)'!B$2</f>
        <v>ES.004</v>
      </c>
      <c r="C15" s="52" t="str">
        <f>eggs!O1</f>
        <v>14(1/05)</v>
      </c>
      <c r="D15" s="135">
        <f>IF(eggs!O2&gt;0,eggs!O2,"")</f>
        <v>73.400000000000006</v>
      </c>
      <c r="E15" s="54">
        <f>IF(eggs!O3&gt;0,eggs!O3,"")</f>
        <v>84</v>
      </c>
      <c r="F15" s="54">
        <f>IF(SUM(eggs!O4:O6)&gt;0,AVERAGE(eggs!O4:O6),"")</f>
        <v>5.9333333333333336</v>
      </c>
      <c r="G15" s="54">
        <f>IF(SUM(eggs!O7:O9)&gt;0,AVERAGE(eggs!O7:O9),"")</f>
        <v>5.6000000000000005</v>
      </c>
      <c r="H15" s="55">
        <f>IF(SUM(eggs!O10:O12)&gt;0,AVERAGE(eggs!O10:O12),"")</f>
        <v>0.94654770516839493</v>
      </c>
      <c r="I15" s="54">
        <f>IF(SUM(eggs!O13:O15)&gt;0,AVERAGE(eggs!O13:O15),"")</f>
        <v>4.4666666666666659</v>
      </c>
      <c r="J15" s="54">
        <f>IF(SUM(eggs!O16:O18)&gt;0,AVERAGE(eggs!O16:O18),"")</f>
        <v>3.0666666666666664</v>
      </c>
      <c r="K15" s="54">
        <f>IF(eggs!O19&gt;0,eggs!O19,"")</f>
        <v>24</v>
      </c>
    </row>
    <row r="16" spans="1:11" x14ac:dyDescent="0.2">
      <c r="A16" s="49" t="str">
        <f>'animals_stats (μm)'!A$2</f>
        <v>Macrobiotus canaricus</v>
      </c>
      <c r="B16" s="81" t="str">
        <f>'animals_stats (μm)'!B$2</f>
        <v>ES.004</v>
      </c>
      <c r="C16" s="52" t="str">
        <f>eggs!P1</f>
        <v>15(2/05)</v>
      </c>
      <c r="D16" s="135">
        <f>IF(eggs!P2&gt;0,eggs!P2,"")</f>
        <v>72.7</v>
      </c>
      <c r="E16" s="54">
        <f>IF(eggs!P3&gt;0,eggs!P3,"")</f>
        <v>82</v>
      </c>
      <c r="F16" s="54">
        <f>IF(SUM(eggs!P4:P6)&gt;0,AVERAGE(eggs!P4:P6),"")</f>
        <v>4.8666666666666671</v>
      </c>
      <c r="G16" s="54">
        <f>IF(SUM(eggs!P7:P9)&gt;0,AVERAGE(eggs!P7:P9),"")</f>
        <v>4.7333333333333334</v>
      </c>
      <c r="H16" s="55">
        <f>IF(SUM(eggs!P10:P12)&gt;0,AVERAGE(eggs!P10:P12),"")</f>
        <v>0.9844091710758377</v>
      </c>
      <c r="I16" s="54">
        <f>IF(SUM(eggs!P13:P15)&gt;0,AVERAGE(eggs!P13:P15),"")</f>
        <v>3.8666666666666667</v>
      </c>
      <c r="J16" s="54">
        <f>IF(SUM(eggs!P16:P18)&gt;0,AVERAGE(eggs!P16:P18),"")</f>
        <v>3.1333333333333333</v>
      </c>
      <c r="K16" s="54">
        <f>IF(eggs!P19&gt;0,eggs!P19,"")</f>
        <v>28</v>
      </c>
    </row>
    <row r="17" spans="1:11" x14ac:dyDescent="0.2">
      <c r="A17" s="49" t="str">
        <f>'animals_stats (μm)'!A$2</f>
        <v>Macrobiotus canaricus</v>
      </c>
      <c r="B17" s="81" t="str">
        <f>'animals_stats (μm)'!B$2</f>
        <v>ES.004</v>
      </c>
      <c r="C17" s="52" t="str">
        <f>eggs!Q1</f>
        <v>16(3/05)</v>
      </c>
      <c r="D17" s="135">
        <f>IF(eggs!Q2&gt;0,eggs!Q2,"")</f>
        <v>71.5</v>
      </c>
      <c r="E17" s="54">
        <f>IF(eggs!Q3&gt;0,eggs!Q3,"")</f>
        <v>82.4</v>
      </c>
      <c r="F17" s="54">
        <f>IF(SUM(eggs!Q4:Q6)&gt;0,AVERAGE(eggs!Q4:Q6),"")</f>
        <v>4.9333333333333336</v>
      </c>
      <c r="G17" s="54">
        <f>IF(SUM(eggs!Q7:Q9)&gt;0,AVERAGE(eggs!Q7:Q9),"")</f>
        <v>5.5666666666666664</v>
      </c>
      <c r="H17" s="55">
        <f>IF(SUM(eggs!Q10:Q12)&gt;0,AVERAGE(eggs!Q10:Q12),"")</f>
        <v>1.1266666666666667</v>
      </c>
      <c r="I17" s="54">
        <f>IF(SUM(eggs!Q13:Q15)&gt;0,AVERAGE(eggs!Q13:Q15),"")</f>
        <v>4.8666666666666663</v>
      </c>
      <c r="J17" s="54">
        <f>IF(SUM(eggs!Q16:Q18)&gt;0,AVERAGE(eggs!Q16:Q18),"")</f>
        <v>2.1666666666666665</v>
      </c>
      <c r="K17" s="54">
        <f>IF(eggs!Q19&gt;0,eggs!Q19,"")</f>
        <v>29</v>
      </c>
    </row>
    <row r="18" spans="1:11" x14ac:dyDescent="0.2">
      <c r="A18" s="49" t="str">
        <f>'animals_stats (μm)'!A$2</f>
        <v>Macrobiotus canaricus</v>
      </c>
      <c r="B18" s="81" t="str">
        <f>'animals_stats (μm)'!B$2</f>
        <v>ES.004</v>
      </c>
      <c r="C18" s="52" t="str">
        <f>eggs!R1</f>
        <v>17(4/05)</v>
      </c>
      <c r="D18" s="135">
        <f>IF(eggs!R2&gt;0,eggs!R2,"")</f>
        <v>63.7</v>
      </c>
      <c r="E18" s="54">
        <f>IF(eggs!R3&gt;0,eggs!R3,"")</f>
        <v>74.2</v>
      </c>
      <c r="F18" s="54">
        <f>IF(SUM(eggs!R4:R6)&gt;0,AVERAGE(eggs!R4:R6),"")</f>
        <v>5.2</v>
      </c>
      <c r="G18" s="54">
        <f>IF(SUM(eggs!R7:R9)&gt;0,AVERAGE(eggs!R7:R9),"")</f>
        <v>3.7666666666666671</v>
      </c>
      <c r="H18" s="55">
        <f>IF(SUM(eggs!R10:R12)&gt;0,AVERAGE(eggs!R10:R12),"")</f>
        <v>0.73060152350932484</v>
      </c>
      <c r="I18" s="54">
        <f>IF(SUM(eggs!R13:R15)&gt;0,AVERAGE(eggs!R13:R15),"")</f>
        <v>4.8</v>
      </c>
      <c r="J18" s="54">
        <f>IF(SUM(eggs!R16:R18)&gt;0,AVERAGE(eggs!R16:R18),"")</f>
        <v>4.4333333333333327</v>
      </c>
      <c r="K18" s="54">
        <f>IF(eggs!R19&gt;0,eggs!R19,"")</f>
        <v>23</v>
      </c>
    </row>
    <row r="19" spans="1:11" x14ac:dyDescent="0.2">
      <c r="A19" s="49" t="str">
        <f>'animals_stats (μm)'!A$2</f>
        <v>Macrobiotus canaricus</v>
      </c>
      <c r="B19" s="81" t="str">
        <f>'animals_stats (μm)'!B$2</f>
        <v>ES.004</v>
      </c>
      <c r="C19" s="52" t="str">
        <f>eggs!S1</f>
        <v>18(1/06)</v>
      </c>
      <c r="D19" s="135">
        <f>IF(eggs!S2&gt;0,eggs!S2,"")</f>
        <v>66.900000000000006</v>
      </c>
      <c r="E19" s="54">
        <f>IF(eggs!S3&gt;0,eggs!S3,"")</f>
        <v>79.3</v>
      </c>
      <c r="F19" s="54">
        <f>IF(SUM(eggs!S4:S6)&gt;0,AVERAGE(eggs!S4:S6),"")</f>
        <v>5.2666666666666666</v>
      </c>
      <c r="G19" s="54">
        <f>IF(SUM(eggs!S7:S9)&gt;0,AVERAGE(eggs!S7:S9),"")</f>
        <v>5.9000000000000012</v>
      </c>
      <c r="H19" s="55">
        <f>IF(SUM(eggs!S10:S12)&gt;0,AVERAGE(eggs!S10:S12),"")</f>
        <v>1.1151168014375561</v>
      </c>
      <c r="I19" s="54">
        <f>IF(SUM(eggs!S13:S15)&gt;0,AVERAGE(eggs!S13:S15),"")</f>
        <v>4.2333333333333334</v>
      </c>
      <c r="J19" s="54">
        <f>IF(SUM(eggs!S16:S18)&gt;0,AVERAGE(eggs!S16:S18),"")</f>
        <v>2.9</v>
      </c>
      <c r="K19" s="54">
        <f>IF(eggs!S19&gt;0,eggs!S19,"")</f>
        <v>23</v>
      </c>
    </row>
    <row r="20" spans="1:11" x14ac:dyDescent="0.2">
      <c r="A20" s="49" t="str">
        <f>'animals_stats (μm)'!A$2</f>
        <v>Macrobiotus canaricus</v>
      </c>
      <c r="B20" s="81" t="str">
        <f>'animals_stats (μm)'!B$2</f>
        <v>ES.004</v>
      </c>
      <c r="C20" s="52" t="str">
        <f>eggs!T1</f>
        <v>19(2/06)</v>
      </c>
      <c r="D20" s="135">
        <f>IF(eggs!T2&gt;0,eggs!T2,"")</f>
        <v>63.3</v>
      </c>
      <c r="E20" s="54">
        <f>IF(eggs!T3&gt;0,eggs!T3,"")</f>
        <v>75</v>
      </c>
      <c r="F20" s="54">
        <f>IF(SUM(eggs!T4:T6)&gt;0,AVERAGE(eggs!T4:T6),"")</f>
        <v>6.1333333333333329</v>
      </c>
      <c r="G20" s="54">
        <f>IF(SUM(eggs!T7:T9)&gt;0,AVERAGE(eggs!T7:T9),"")</f>
        <v>5.4666666666666659</v>
      </c>
      <c r="H20" s="55">
        <f>IF(SUM(eggs!T10:T12)&gt;0,AVERAGE(eggs!T10:T12),"")</f>
        <v>0.89285796980642773</v>
      </c>
      <c r="I20" s="54">
        <f>IF(SUM(eggs!T13:T15)&gt;0,AVERAGE(eggs!T13:T15),"")</f>
        <v>3.9</v>
      </c>
      <c r="J20" s="54">
        <f>IF(SUM(eggs!T16:T18)&gt;0,AVERAGE(eggs!T16:T18),"")</f>
        <v>3.6333333333333333</v>
      </c>
      <c r="K20" s="54">
        <f>IF(eggs!T19&gt;0,eggs!T19,"")</f>
        <v>25</v>
      </c>
    </row>
    <row r="21" spans="1:11" x14ac:dyDescent="0.2">
      <c r="A21" s="49" t="str">
        <f>'animals_stats (μm)'!A$2</f>
        <v>Macrobiotus canaricus</v>
      </c>
      <c r="B21" s="81" t="str">
        <f>'animals_stats (μm)'!B$2</f>
        <v>ES.004</v>
      </c>
      <c r="C21" s="52" t="str">
        <f>eggs!U1</f>
        <v>20(3/06)</v>
      </c>
      <c r="D21" s="135">
        <f>IF(eggs!U2&gt;0,eggs!U2,"")</f>
        <v>67.599999999999994</v>
      </c>
      <c r="E21" s="54">
        <f>IF(eggs!U3&gt;0,eggs!U3,"")</f>
        <v>82.1</v>
      </c>
      <c r="F21" s="54">
        <f>IF(SUM(eggs!U4:U6)&gt;0,AVERAGE(eggs!U4:U6),"")</f>
        <v>6.3</v>
      </c>
      <c r="G21" s="54">
        <f>IF(SUM(eggs!U7:U9)&gt;0,AVERAGE(eggs!U7:U9),"")</f>
        <v>6.1333333333333329</v>
      </c>
      <c r="H21" s="55">
        <f>IF(SUM(eggs!U10:U12)&gt;0,AVERAGE(eggs!U10:U12),"")</f>
        <v>0.97267759562841538</v>
      </c>
      <c r="I21" s="54">
        <f>IF(SUM(eggs!U13:U15)&gt;0,AVERAGE(eggs!U13:U15),"")</f>
        <v>5.3999999999999995</v>
      </c>
      <c r="J21" s="54">
        <f>IF(SUM(eggs!U16:U18)&gt;0,AVERAGE(eggs!U16:U18),"")</f>
        <v>2.4666666666666663</v>
      </c>
      <c r="K21" s="54">
        <f>IF(eggs!U19&gt;0,eggs!U19,"")</f>
        <v>24</v>
      </c>
    </row>
    <row r="22" spans="1:11" x14ac:dyDescent="0.2">
      <c r="A22" s="49" t="str">
        <f>'animals_stats (μm)'!A$2</f>
        <v>Macrobiotus canaricus</v>
      </c>
      <c r="B22" s="81" t="str">
        <f>'animals_stats (μm)'!B$2</f>
        <v>ES.004</v>
      </c>
      <c r="C22" s="52" t="str">
        <f>eggs!V1</f>
        <v>21(4/06)</v>
      </c>
      <c r="D22" s="135">
        <f>IF(eggs!V2&gt;0,eggs!V2,"")</f>
        <v>69.3</v>
      </c>
      <c r="E22" s="54">
        <f>IF(eggs!V3&gt;0,eggs!V3,"")</f>
        <v>82.4</v>
      </c>
      <c r="F22" s="54">
        <f>IF(SUM(eggs!V4:V6)&gt;0,AVERAGE(eggs!V4:V6),"")</f>
        <v>5.333333333333333</v>
      </c>
      <c r="G22" s="54">
        <f>IF(SUM(eggs!V7:V9)&gt;0,AVERAGE(eggs!V7:V9),"")</f>
        <v>5.7</v>
      </c>
      <c r="H22" s="55">
        <f>IF(SUM(eggs!V10:V12)&gt;0,AVERAGE(eggs!V10:V12),"")</f>
        <v>1.0723292507999558</v>
      </c>
      <c r="I22" s="54">
        <f>IF(SUM(eggs!V13:V15)&gt;0,AVERAGE(eggs!V13:V15),"")</f>
        <v>5.833333333333333</v>
      </c>
      <c r="J22" s="54">
        <f>IF(SUM(eggs!V16:V18)&gt;0,AVERAGE(eggs!V16:V18),"")</f>
        <v>3.8333333333333335</v>
      </c>
      <c r="K22" s="54">
        <f>IF(eggs!V19&gt;0,eggs!V19,"")</f>
        <v>24</v>
      </c>
    </row>
    <row r="23" spans="1:11" x14ac:dyDescent="0.2">
      <c r="A23" s="49" t="str">
        <f>'animals_stats (μm)'!A$2</f>
        <v>Macrobiotus canaricus</v>
      </c>
      <c r="B23" s="81" t="str">
        <f>'animals_stats (μm)'!B$2</f>
        <v>ES.004</v>
      </c>
      <c r="C23" s="52" t="str">
        <f>eggs!W1</f>
        <v>22(5/06)</v>
      </c>
      <c r="D23" s="135">
        <f>IF(eggs!W2&gt;0,eggs!W2,"")</f>
        <v>66.599999999999994</v>
      </c>
      <c r="E23" s="54">
        <f>IF(eggs!W3&gt;0,eggs!W3,"")</f>
        <v>81.5</v>
      </c>
      <c r="F23" s="54">
        <f>IF(SUM(eggs!W4:W6)&gt;0,AVERAGE(eggs!W4:W6),"")</f>
        <v>6.833333333333333</v>
      </c>
      <c r="G23" s="54">
        <f>IF(SUM(eggs!W7:W9)&gt;0,AVERAGE(eggs!W7:W9),"")</f>
        <v>6.2666666666666666</v>
      </c>
      <c r="H23" s="55">
        <f>IF(SUM(eggs!W10:W12)&gt;0,AVERAGE(eggs!W10:W12),"")</f>
        <v>0.91801860263897905</v>
      </c>
      <c r="I23" s="54">
        <f>IF(SUM(eggs!W13:W15)&gt;0,AVERAGE(eggs!W13:W15),"")</f>
        <v>5.5</v>
      </c>
      <c r="J23" s="54">
        <f>IF(SUM(eggs!W16:W18)&gt;0,AVERAGE(eggs!W16:W18),"")</f>
        <v>2.9666666666666668</v>
      </c>
      <c r="K23" s="54">
        <f>IF(eggs!W19&gt;0,eggs!W19,"")</f>
        <v>23</v>
      </c>
    </row>
    <row r="24" spans="1:11" x14ac:dyDescent="0.2">
      <c r="A24" s="49" t="str">
        <f>'animals_stats (μm)'!A$2</f>
        <v>Macrobiotus canaricus</v>
      </c>
      <c r="B24" s="81" t="str">
        <f>'animals_stats (μm)'!B$2</f>
        <v>ES.004</v>
      </c>
      <c r="C24" s="52" t="str">
        <f>eggs!X1</f>
        <v>23(1/07)</v>
      </c>
      <c r="D24" s="135">
        <f>IF(eggs!X2&gt;0,eggs!X2,"")</f>
        <v>78.8</v>
      </c>
      <c r="E24" s="54">
        <f>IF(eggs!X3&gt;0,eggs!X3,"")</f>
        <v>90.3</v>
      </c>
      <c r="F24" s="54">
        <f>IF(SUM(eggs!X4:X6)&gt;0,AVERAGE(eggs!X4:X6),"")</f>
        <v>4.333333333333333</v>
      </c>
      <c r="G24" s="54">
        <f>IF(SUM(eggs!X7:X9)&gt;0,AVERAGE(eggs!X7:X9),"")</f>
        <v>5.3999999999999995</v>
      </c>
      <c r="H24" s="55">
        <f>IF(SUM(eggs!X10:X12)&gt;0,AVERAGE(eggs!X10:X12),"")</f>
        <v>1.2469915097822075</v>
      </c>
      <c r="I24" s="54">
        <f>IF(SUM(eggs!X13:X15)&gt;0,AVERAGE(eggs!X13:X15),"")</f>
        <v>4.4333333333333336</v>
      </c>
      <c r="J24" s="54">
        <f>IF(SUM(eggs!X16:X18)&gt;0,AVERAGE(eggs!X16:X18),"")</f>
        <v>4.166666666666667</v>
      </c>
      <c r="K24" s="54">
        <f>IF(eggs!X19&gt;0,eggs!X19,"")</f>
        <v>26</v>
      </c>
    </row>
    <row r="25" spans="1:11" x14ac:dyDescent="0.2">
      <c r="A25" s="49" t="str">
        <f>'animals_stats (μm)'!A$2</f>
        <v>Macrobiotus canaricus</v>
      </c>
      <c r="B25" s="81" t="str">
        <f>'animals_stats (μm)'!B$2</f>
        <v>ES.004</v>
      </c>
      <c r="C25" s="52" t="str">
        <f>eggs!Y1</f>
        <v>24(2/07)</v>
      </c>
      <c r="D25" s="135">
        <f>IF(eggs!Y2&gt;0,eggs!Y2,"")</f>
        <v>70.5</v>
      </c>
      <c r="E25" s="54">
        <f>IF(eggs!Y3&gt;0,eggs!Y3,"")</f>
        <v>81.599999999999994</v>
      </c>
      <c r="F25" s="54">
        <f>IF(SUM(eggs!Y4:Y6)&gt;0,AVERAGE(eggs!Y4:Y6),"")</f>
        <v>4.3999999999999995</v>
      </c>
      <c r="G25" s="54">
        <f>IF(SUM(eggs!Y7:Y9)&gt;0,AVERAGE(eggs!Y7:Y9),"")</f>
        <v>4.1333333333333329</v>
      </c>
      <c r="H25" s="55">
        <f>IF(SUM(eggs!Y10:Y12)&gt;0,AVERAGE(eggs!Y10:Y12),"")</f>
        <v>0.94007517030772847</v>
      </c>
      <c r="I25" s="54">
        <f>IF(SUM(eggs!Y13:Y15)&gt;0,AVERAGE(eggs!Y13:Y15),"")</f>
        <v>3.7333333333333329</v>
      </c>
      <c r="J25" s="54">
        <f>IF(SUM(eggs!Y16:Y18)&gt;0,AVERAGE(eggs!Y16:Y18),"")</f>
        <v>3.7333333333333329</v>
      </c>
      <c r="K25" s="54">
        <f>IF(eggs!Y19&gt;0,eggs!Y19,"")</f>
        <v>27</v>
      </c>
    </row>
    <row r="26" spans="1:11" x14ac:dyDescent="0.2">
      <c r="A26" s="49" t="str">
        <f>'animals_stats (μm)'!A$2</f>
        <v>Macrobiotus canaricus</v>
      </c>
      <c r="B26" s="81" t="str">
        <f>'animals_stats (μm)'!B$2</f>
        <v>ES.004</v>
      </c>
      <c r="C26" s="52" t="str">
        <f>eggs!Z1</f>
        <v>25(3/07)</v>
      </c>
      <c r="D26" s="135">
        <f>IF(eggs!Z2&gt;0,eggs!Z2,"")</f>
        <v>69.3</v>
      </c>
      <c r="E26" s="54">
        <f>IF(eggs!Z3&gt;0,eggs!Z3,"")</f>
        <v>81</v>
      </c>
      <c r="F26" s="54">
        <f>IF(SUM(eggs!Z4:Z6)&gt;0,AVERAGE(eggs!Z4:Z6),"")</f>
        <v>5.5666666666666664</v>
      </c>
      <c r="G26" s="54">
        <f>IF(SUM(eggs!Z7:Z9)&gt;0,AVERAGE(eggs!Z7:Z9),"")</f>
        <v>6.6000000000000005</v>
      </c>
      <c r="H26" s="55">
        <f>IF(SUM(eggs!Z10:Z12)&gt;0,AVERAGE(eggs!Z10:Z12),"")</f>
        <v>1.186147186147186</v>
      </c>
      <c r="I26" s="54">
        <f>IF(SUM(eggs!Z13:Z15)&gt;0,AVERAGE(eggs!Z13:Z15),"")</f>
        <v>5</v>
      </c>
      <c r="J26" s="54">
        <f>IF(SUM(eggs!Z16:Z18)&gt;0,AVERAGE(eggs!Z16:Z18),"")</f>
        <v>3.6666666666666665</v>
      </c>
      <c r="K26" s="54">
        <f>IF(eggs!Z19&gt;0,eggs!Z19,"")</f>
        <v>24</v>
      </c>
    </row>
    <row r="27" spans="1:11" x14ac:dyDescent="0.2">
      <c r="A27" s="49" t="str">
        <f>'animals_stats (μm)'!A$2</f>
        <v>Macrobiotus canaricus</v>
      </c>
      <c r="B27" s="81" t="str">
        <f>'animals_stats (μm)'!B$2</f>
        <v>ES.004</v>
      </c>
      <c r="C27" s="52" t="str">
        <f>eggs!AA1</f>
        <v>26(4/07)</v>
      </c>
      <c r="D27" s="135">
        <f>IF(eggs!AA2&gt;0,eggs!AA2,"")</f>
        <v>70</v>
      </c>
      <c r="E27" s="54">
        <f>IF(eggs!AA3&gt;0,eggs!AA3,"")</f>
        <v>80.3</v>
      </c>
      <c r="F27" s="54">
        <f>IF(SUM(eggs!AA4:AA6)&gt;0,AVERAGE(eggs!AA4:AA6),"")</f>
        <v>4.833333333333333</v>
      </c>
      <c r="G27" s="54">
        <f>IF(SUM(eggs!AA7:AA9)&gt;0,AVERAGE(eggs!AA7:AA9),"")</f>
        <v>5.666666666666667</v>
      </c>
      <c r="H27" s="55">
        <f>IF(SUM(eggs!AA10:AA12)&gt;0,AVERAGE(eggs!AA10:AA12),"")</f>
        <v>1.2001803751803752</v>
      </c>
      <c r="I27" s="54">
        <f>IF(SUM(eggs!AA13:AA15)&gt;0,AVERAGE(eggs!AA13:AA15),"")</f>
        <v>4.4666666666666668</v>
      </c>
      <c r="J27" s="54">
        <f>IF(SUM(eggs!AA16:AA18)&gt;0,AVERAGE(eggs!AA16:AA18),"")</f>
        <v>4.0333333333333341</v>
      </c>
      <c r="K27" s="54">
        <f>IF(eggs!AA19&gt;0,eggs!AA19,"")</f>
        <v>24</v>
      </c>
    </row>
    <row r="28" spans="1:11" x14ac:dyDescent="0.2">
      <c r="A28" s="49" t="str">
        <f>'animals_stats (μm)'!A$2</f>
        <v>Macrobiotus canaricus</v>
      </c>
      <c r="B28" s="81" t="str">
        <f>'animals_stats (μm)'!B$2</f>
        <v>ES.004</v>
      </c>
      <c r="C28" s="52" t="str">
        <f>eggs!AB1</f>
        <v>27(1/08)</v>
      </c>
      <c r="D28" s="135">
        <f>IF(eggs!AB2&gt;0,eggs!AB2,"")</f>
        <v>60</v>
      </c>
      <c r="E28" s="54">
        <f>IF(eggs!AB3&gt;0,eggs!AB3,"")</f>
        <v>70.2</v>
      </c>
      <c r="F28" s="54">
        <f>IF(SUM(eggs!AB4:AB6)&gt;0,AVERAGE(eggs!AB4:AB6),"")</f>
        <v>4.4333333333333336</v>
      </c>
      <c r="G28" s="54">
        <f>IF(SUM(eggs!AB7:AB9)&gt;0,AVERAGE(eggs!AB7:AB9),"")</f>
        <v>4.6000000000000005</v>
      </c>
      <c r="H28" s="55">
        <f>IF(SUM(eggs!AB10:AB12)&gt;0,AVERAGE(eggs!AB10:AB12),"")</f>
        <v>1.0485542825968357</v>
      </c>
      <c r="I28" s="54">
        <f>IF(SUM(eggs!AB13:AB15)&gt;0,AVERAGE(eggs!AB13:AB15),"")</f>
        <v>4.5666666666666664</v>
      </c>
      <c r="J28" s="54">
        <f>IF(SUM(eggs!AB16:AB18)&gt;0,AVERAGE(eggs!AB16:AB18),"")</f>
        <v>4.8666666666666663</v>
      </c>
      <c r="K28" s="54">
        <f>IF(eggs!AB19&gt;0,eggs!AB19,"")</f>
        <v>24</v>
      </c>
    </row>
    <row r="29" spans="1:11" x14ac:dyDescent="0.2">
      <c r="A29" s="49" t="str">
        <f>'animals_stats (μm)'!A$2</f>
        <v>Macrobiotus canaricus</v>
      </c>
      <c r="B29" s="81" t="str">
        <f>'animals_stats (μm)'!B$2</f>
        <v>ES.004</v>
      </c>
      <c r="C29" s="52" t="str">
        <f>eggs!AC1</f>
        <v>28(2/08)</v>
      </c>
      <c r="D29" s="135">
        <f>IF(eggs!AC2&gt;0,eggs!AC2,"")</f>
        <v>63.5</v>
      </c>
      <c r="E29" s="54">
        <f>IF(eggs!AC3&gt;0,eggs!AC3,"")</f>
        <v>77.599999999999994</v>
      </c>
      <c r="F29" s="54">
        <f>IF(SUM(eggs!AC4:AC6)&gt;0,AVERAGE(eggs!AC4:AC6),"")</f>
        <v>5.9333333333333327</v>
      </c>
      <c r="G29" s="54">
        <f>IF(SUM(eggs!AC7:AC9)&gt;0,AVERAGE(eggs!AC7:AC9),"")</f>
        <v>4.8333333333333339</v>
      </c>
      <c r="H29" s="55">
        <f>IF(SUM(eggs!AC10:AC12)&gt;0,AVERAGE(eggs!AC10:AC12),"")</f>
        <v>0.81568100358422946</v>
      </c>
      <c r="I29" s="54">
        <f>IF(SUM(eggs!AC13:AC15)&gt;0,AVERAGE(eggs!AC13:AC15),"")</f>
        <v>4.5999999999999996</v>
      </c>
      <c r="J29" s="54">
        <f>IF(SUM(eggs!AC16:AC18)&gt;0,AVERAGE(eggs!AC16:AC18),"")</f>
        <v>3.9000000000000004</v>
      </c>
      <c r="K29" s="54">
        <f>IF(eggs!AC19&gt;0,eggs!AC19,"")</f>
        <v>26</v>
      </c>
    </row>
    <row r="30" spans="1:11" x14ac:dyDescent="0.2">
      <c r="A30" s="49" t="str">
        <f>'animals_stats (μm)'!A$2</f>
        <v>Macrobiotus canaricus</v>
      </c>
      <c r="B30" s="81" t="str">
        <f>'animals_stats (μm)'!B$2</f>
        <v>ES.004</v>
      </c>
      <c r="C30" s="52" t="str">
        <f>eggs!AD1</f>
        <v>29(3/08)</v>
      </c>
      <c r="D30" s="135">
        <f>IF(eggs!AD2&gt;0,eggs!AD2,"")</f>
        <v>68.2</v>
      </c>
      <c r="E30" s="54">
        <f>IF(eggs!AD3&gt;0,eggs!AD3,"")</f>
        <v>82</v>
      </c>
      <c r="F30" s="54">
        <f>IF(SUM(eggs!AD4:AD6)&gt;0,AVERAGE(eggs!AD4:AD6),"")</f>
        <v>6.4666666666666659</v>
      </c>
      <c r="G30" s="54">
        <f>IF(SUM(eggs!AD7:AD9)&gt;0,AVERAGE(eggs!AD7:AD9),"")</f>
        <v>4.7333333333333334</v>
      </c>
      <c r="H30" s="55">
        <f>IF(SUM(eggs!AD10:AD12)&gt;0,AVERAGE(eggs!AD10:AD12),"")</f>
        <v>0.73589127095438445</v>
      </c>
      <c r="I30" s="54">
        <f>IF(SUM(eggs!AD13:AD15)&gt;0,AVERAGE(eggs!AD13:AD15),"")</f>
        <v>5.0333333333333332</v>
      </c>
      <c r="J30" s="54">
        <f>IF(SUM(eggs!AD16:AD18)&gt;0,AVERAGE(eggs!AD16:AD18),"")</f>
        <v>4.333333333333333</v>
      </c>
      <c r="K30" s="54">
        <f>IF(eggs!AD19&gt;0,eggs!AD19,"")</f>
        <v>26</v>
      </c>
    </row>
    <row r="31" spans="1:11" x14ac:dyDescent="0.2">
      <c r="A31" s="49" t="str">
        <f>'animals_stats (μm)'!A$2</f>
        <v>Macrobiotus canaricus</v>
      </c>
      <c r="B31" s="81" t="str">
        <f>'animals_stats (μm)'!B$2</f>
        <v>ES.004</v>
      </c>
      <c r="C31" s="52" t="str">
        <f>eggs!AE1</f>
        <v>30(1/30)</v>
      </c>
      <c r="D31" s="135">
        <f>IF(eggs!AE2&gt;0,eggs!AE2,"")</f>
        <v>64.2</v>
      </c>
      <c r="E31" s="54">
        <f>IF(eggs!AE3&gt;0,eggs!AE3,"")</f>
        <v>73.3</v>
      </c>
      <c r="F31" s="54">
        <f>IF(SUM(eggs!AE4:AE6)&gt;0,AVERAGE(eggs!AE4:AE6),"")</f>
        <v>3.9666666666666668</v>
      </c>
      <c r="G31" s="54">
        <f>IF(SUM(eggs!AE7:AE9)&gt;0,AVERAGE(eggs!AE7:AE9),"")</f>
        <v>4.9666666666666677</v>
      </c>
      <c r="H31" s="55">
        <f>IF(SUM(eggs!AE10:AE12)&gt;0,AVERAGE(eggs!AE10:AE12),"")</f>
        <v>1.2517094017094017</v>
      </c>
      <c r="I31" s="54">
        <f>IF(SUM(eggs!AE13:AE15)&gt;0,AVERAGE(eggs!AE13:AE15),"")</f>
        <v>3.7666666666666671</v>
      </c>
      <c r="J31" s="54">
        <f>IF(SUM(eggs!AE16:AE18)&gt;0,AVERAGE(eggs!AE16:AE18),"")</f>
        <v>2.6999999999999997</v>
      </c>
      <c r="K31" s="54">
        <f>IF(eggs!AE19&gt;0,eggs!AE19,"")</f>
        <v>29</v>
      </c>
    </row>
    <row r="33" spans="6:7" x14ac:dyDescent="0.2">
      <c r="F33" s="134"/>
      <c r="G33" s="133"/>
    </row>
    <row r="34" spans="6:7" x14ac:dyDescent="0.2">
      <c r="G34" s="133"/>
    </row>
  </sheetData>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7</vt:i4>
      </vt:variant>
    </vt:vector>
  </HeadingPairs>
  <TitlesOfParts>
    <vt:vector size="7" baseType="lpstr">
      <vt:lpstr>instructions</vt:lpstr>
      <vt:lpstr>general info</vt:lpstr>
      <vt:lpstr>animals</vt:lpstr>
      <vt:lpstr>eggs</vt:lpstr>
      <vt:lpstr>animals_stats (μm)</vt:lpstr>
      <vt:lpstr>animals_stats (pt)</vt:lpstr>
      <vt:lpstr>eggs_stats (μm)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Hypsibioidea &amp; Isohypsibioidea (ver. 1.0)</dc:title>
  <dc:creator>Łukasz Michalczyk (LM@tardigrada.net)</dc:creator>
  <cp:keywords>Tardigrada Hypsibioidea Isohypsibioidea morphometry</cp:keywords>
  <cp:lastModifiedBy>Magda</cp:lastModifiedBy>
  <cp:lastPrinted>2003-07-11T12:21:57Z</cp:lastPrinted>
  <dcterms:created xsi:type="dcterms:W3CDTF">2003-07-11T12:08:32Z</dcterms:created>
  <dcterms:modified xsi:type="dcterms:W3CDTF">2021-05-05T09:22:51Z</dcterms:modified>
</cp:coreProperties>
</file>