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14EBF417-113E-4297-95B2-AABF55E68BE9}" xr6:coauthVersionLast="46" xr6:coauthVersionMax="46" xr10:uidLastSave="{00000000-0000-0000-0000-000000000000}"/>
  <bookViews>
    <workbookView xWindow="-120" yWindow="-120" windowWidth="29040" windowHeight="15990" xr2:uid="{00000000-000D-0000-FFFF-FFFF00000000}"/>
  </bookViews>
  <sheets>
    <sheet name="instructions" sheetId="5" r:id="rId1"/>
    <sheet name="individuals" sheetId="4" r:id="rId2"/>
    <sheet name="eggs" sheetId="3" r:id="rId3"/>
    <sheet name="individuals_stats (μm)" sheetId="6" r:id="rId4"/>
    <sheet name="individuals_stats (pt)" sheetId="7" r:id="rId5"/>
    <sheet name="eggs_stats (μm)"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3" l="1"/>
  <c r="K11" i="3"/>
  <c r="C12" i="3"/>
  <c r="C11" i="3"/>
  <c r="C10" i="3"/>
  <c r="B12" i="3"/>
  <c r="B11" i="3"/>
  <c r="B10" i="3"/>
  <c r="AO46" i="4"/>
  <c r="AO47" i="4"/>
  <c r="AO48" i="4"/>
  <c r="AO49" i="4"/>
  <c r="AO50" i="4"/>
  <c r="AO51" i="4"/>
  <c r="AO52" i="4"/>
  <c r="AO53" i="4"/>
  <c r="AO54" i="4"/>
  <c r="AO45" i="4"/>
  <c r="B12" i="8"/>
  <c r="B11" i="8"/>
  <c r="B10" i="8"/>
  <c r="B9" i="8"/>
  <c r="B8" i="8"/>
  <c r="B7" i="8"/>
  <c r="B6" i="8"/>
  <c r="B5" i="8"/>
  <c r="B4" i="8"/>
  <c r="B3" i="8"/>
  <c r="B2" i="8"/>
  <c r="B3" i="7"/>
  <c r="B4" i="7"/>
  <c r="B5" i="7"/>
  <c r="B6" i="7"/>
  <c r="B7" i="7"/>
  <c r="B8" i="7"/>
  <c r="B9" i="7"/>
  <c r="B10" i="7"/>
  <c r="B11" i="7"/>
  <c r="B12" i="7"/>
  <c r="B13" i="7"/>
  <c r="B14" i="7"/>
  <c r="B15" i="7"/>
  <c r="B16" i="7"/>
  <c r="B2" i="7"/>
  <c r="B16" i="6"/>
  <c r="B15" i="6"/>
  <c r="B14" i="6"/>
  <c r="B13" i="6"/>
  <c r="B12" i="6"/>
  <c r="B11" i="6"/>
  <c r="B10" i="6"/>
  <c r="B9" i="6"/>
  <c r="B8" i="6"/>
  <c r="B7" i="6"/>
  <c r="B6" i="6"/>
  <c r="B5" i="6"/>
  <c r="B4" i="6"/>
  <c r="B3" i="6"/>
  <c r="A12" i="8"/>
  <c r="A11" i="8"/>
  <c r="A10" i="8"/>
  <c r="A9" i="8"/>
  <c r="A8" i="8"/>
  <c r="A7" i="8"/>
  <c r="A6" i="8"/>
  <c r="A5" i="8"/>
  <c r="A4" i="8"/>
  <c r="A3" i="8"/>
  <c r="A2" i="8"/>
  <c r="A2" i="7"/>
  <c r="A3" i="7"/>
  <c r="A4" i="7"/>
  <c r="A5" i="7"/>
  <c r="A6" i="7"/>
  <c r="A7" i="7"/>
  <c r="A8" i="7"/>
  <c r="A9" i="7"/>
  <c r="A10" i="7"/>
  <c r="A11" i="7"/>
  <c r="A12" i="7"/>
  <c r="A13" i="7"/>
  <c r="A14" i="7"/>
  <c r="A15" i="7"/>
  <c r="A16" i="7"/>
  <c r="A4" i="6"/>
  <c r="A5" i="6"/>
  <c r="A6" i="6"/>
  <c r="A7" i="6"/>
  <c r="A8" i="6"/>
  <c r="A9" i="6"/>
  <c r="A10" i="6"/>
  <c r="A11" i="6"/>
  <c r="A12" i="6"/>
  <c r="A13" i="6"/>
  <c r="A14" i="6"/>
  <c r="A15" i="6"/>
  <c r="A16" i="6"/>
  <c r="A3" i="6"/>
  <c r="J12" i="8"/>
  <c r="J11" i="8"/>
  <c r="J10" i="8"/>
  <c r="J9" i="8"/>
  <c r="J8" i="8"/>
  <c r="J7" i="8"/>
  <c r="J6" i="8"/>
  <c r="J5" i="8"/>
  <c r="J4" i="8"/>
  <c r="J3" i="8"/>
  <c r="J2" i="8"/>
  <c r="I12" i="8"/>
  <c r="I11" i="8"/>
  <c r="I10" i="8"/>
  <c r="I9" i="8"/>
  <c r="I8" i="8"/>
  <c r="I7" i="8"/>
  <c r="I6" i="8"/>
  <c r="I5" i="8"/>
  <c r="I4" i="8"/>
  <c r="I3" i="8"/>
  <c r="I2" i="8"/>
  <c r="G2" i="8"/>
  <c r="G3" i="8"/>
  <c r="G4" i="8"/>
  <c r="G5" i="8"/>
  <c r="G6" i="8"/>
  <c r="G7" i="8"/>
  <c r="G8" i="8"/>
  <c r="G9" i="8"/>
  <c r="G10" i="8"/>
  <c r="G11" i="8"/>
  <c r="G12" i="8"/>
  <c r="F12" i="8"/>
  <c r="F11" i="8"/>
  <c r="F10" i="8"/>
  <c r="F9" i="8"/>
  <c r="F8" i="8"/>
  <c r="F7" i="8"/>
  <c r="F6" i="8"/>
  <c r="F5" i="8"/>
  <c r="F4" i="8"/>
  <c r="F3" i="8"/>
  <c r="K2" i="8"/>
  <c r="F2" i="8"/>
  <c r="E2" i="8"/>
  <c r="D2" i="8"/>
  <c r="C2" i="8"/>
  <c r="L10" i="3"/>
  <c r="H12" i="8" s="1"/>
  <c r="M10" i="3"/>
  <c r="N10" i="3"/>
  <c r="O10" i="3"/>
  <c r="L11" i="3"/>
  <c r="M11" i="3"/>
  <c r="N11" i="3"/>
  <c r="O11" i="3"/>
  <c r="K12" i="3"/>
  <c r="L12" i="3"/>
  <c r="M12" i="3"/>
  <c r="N12" i="3"/>
  <c r="O12" i="3"/>
  <c r="K12" i="8"/>
  <c r="K11" i="8"/>
  <c r="K10" i="8"/>
  <c r="K9" i="8"/>
  <c r="K8" i="8"/>
  <c r="K7" i="8"/>
  <c r="K6" i="8"/>
  <c r="K5" i="8"/>
  <c r="K4" i="8"/>
  <c r="K3" i="8"/>
  <c r="E12" i="8"/>
  <c r="E11" i="8"/>
  <c r="E10" i="8"/>
  <c r="E9" i="8"/>
  <c r="E8" i="8"/>
  <c r="E7" i="8"/>
  <c r="E6" i="8"/>
  <c r="E5" i="8"/>
  <c r="E4" i="8"/>
  <c r="E3" i="8"/>
  <c r="D12" i="8"/>
  <c r="D11" i="8"/>
  <c r="D10" i="8"/>
  <c r="D9" i="8"/>
  <c r="D8" i="8"/>
  <c r="D7" i="8"/>
  <c r="D6" i="8"/>
  <c r="D5" i="8"/>
  <c r="D4" i="8"/>
  <c r="D3" i="8"/>
  <c r="C12" i="8"/>
  <c r="C11" i="8"/>
  <c r="C10" i="8"/>
  <c r="C9" i="8"/>
  <c r="C8" i="8"/>
  <c r="C7" i="8"/>
  <c r="C6" i="8"/>
  <c r="C5" i="8"/>
  <c r="C4" i="8"/>
  <c r="C3" i="8"/>
  <c r="V9" i="3"/>
  <c r="T9" i="3"/>
  <c r="U9" i="3" s="1"/>
  <c r="V8" i="3"/>
  <c r="T8" i="3"/>
  <c r="U8" i="3" s="1"/>
  <c r="V7" i="3"/>
  <c r="T7" i="3"/>
  <c r="U7" i="3" s="1"/>
  <c r="V5" i="3"/>
  <c r="T5" i="3"/>
  <c r="U5" i="3"/>
  <c r="V4" i="3"/>
  <c r="T4" i="3"/>
  <c r="U4" i="3" s="1"/>
  <c r="V3" i="3"/>
  <c r="T3" i="3"/>
  <c r="U3" i="3" s="1"/>
  <c r="V2" i="3"/>
  <c r="T2" i="3"/>
  <c r="U2" i="3"/>
  <c r="R9" i="3"/>
  <c r="R8" i="3"/>
  <c r="R7" i="3"/>
  <c r="R6" i="3"/>
  <c r="R5" i="3"/>
  <c r="R3" i="3"/>
  <c r="R4" i="3"/>
  <c r="R2" i="3"/>
  <c r="W9" i="3"/>
  <c r="W8" i="3"/>
  <c r="W7" i="3"/>
  <c r="W5" i="3"/>
  <c r="W4" i="3"/>
  <c r="W3" i="3"/>
  <c r="W2" i="3"/>
  <c r="C16" i="7"/>
  <c r="C15" i="7"/>
  <c r="C14" i="7"/>
  <c r="C13" i="7"/>
  <c r="C12" i="7"/>
  <c r="C11" i="7"/>
  <c r="C10" i="7"/>
  <c r="C9" i="7"/>
  <c r="C8" i="7"/>
  <c r="C7" i="7"/>
  <c r="C6" i="7"/>
  <c r="C5" i="7"/>
  <c r="C4" i="7"/>
  <c r="C3" i="7"/>
  <c r="C2" i="7"/>
  <c r="I7" i="7"/>
  <c r="AD16" i="6"/>
  <c r="AC16" i="6"/>
  <c r="AB16" i="6"/>
  <c r="AA16" i="6"/>
  <c r="Z16" i="6"/>
  <c r="Y16" i="6"/>
  <c r="X16" i="6"/>
  <c r="W16" i="6"/>
  <c r="V16" i="6"/>
  <c r="U16" i="6"/>
  <c r="T16" i="6"/>
  <c r="S16" i="6"/>
  <c r="R16" i="6"/>
  <c r="Q16" i="6"/>
  <c r="P16" i="6"/>
  <c r="O16" i="6"/>
  <c r="N16" i="6"/>
  <c r="M16" i="6"/>
  <c r="L16" i="6"/>
  <c r="K16" i="6"/>
  <c r="J16" i="6"/>
  <c r="I16" i="6"/>
  <c r="H16" i="6"/>
  <c r="G16" i="6"/>
  <c r="F16" i="6"/>
  <c r="E16" i="6"/>
  <c r="D16" i="6"/>
  <c r="C16" i="6"/>
  <c r="AD15" i="6"/>
  <c r="AC15" i="6"/>
  <c r="AB15" i="6"/>
  <c r="AA15" i="6"/>
  <c r="Z15" i="6"/>
  <c r="Y15" i="6"/>
  <c r="X15" i="6"/>
  <c r="W15" i="6"/>
  <c r="V15" i="6"/>
  <c r="U15" i="6"/>
  <c r="T15" i="6"/>
  <c r="S15" i="6"/>
  <c r="R15" i="6"/>
  <c r="Q15" i="6"/>
  <c r="P15" i="6"/>
  <c r="O15" i="6"/>
  <c r="N15" i="6"/>
  <c r="M15" i="6"/>
  <c r="L15" i="6"/>
  <c r="K15" i="6"/>
  <c r="J15" i="6"/>
  <c r="I15" i="6"/>
  <c r="H15" i="6"/>
  <c r="G15" i="6"/>
  <c r="F15" i="6"/>
  <c r="E15" i="6"/>
  <c r="D15" i="6"/>
  <c r="C15" i="6"/>
  <c r="AD14" i="6"/>
  <c r="AC14" i="6"/>
  <c r="AB14" i="6"/>
  <c r="AA14" i="6"/>
  <c r="Z14" i="6"/>
  <c r="Y14" i="6"/>
  <c r="X14" i="6"/>
  <c r="W14" i="6"/>
  <c r="V14" i="6"/>
  <c r="U14" i="6"/>
  <c r="T14" i="6"/>
  <c r="S14" i="6"/>
  <c r="R14" i="6"/>
  <c r="Q14" i="6"/>
  <c r="P14" i="6"/>
  <c r="O14" i="6"/>
  <c r="N14" i="6"/>
  <c r="M14" i="6"/>
  <c r="L14" i="6"/>
  <c r="K14" i="6"/>
  <c r="J14" i="6"/>
  <c r="I14" i="6"/>
  <c r="H14" i="6"/>
  <c r="G14" i="6"/>
  <c r="F14" i="6"/>
  <c r="E14" i="6"/>
  <c r="D14" i="6"/>
  <c r="C14" i="6"/>
  <c r="AD13" i="6"/>
  <c r="AC13" i="6"/>
  <c r="AB13" i="6"/>
  <c r="AA13" i="6"/>
  <c r="Z13" i="6"/>
  <c r="Y13" i="6"/>
  <c r="X13" i="6"/>
  <c r="W13" i="6"/>
  <c r="V13" i="6"/>
  <c r="U13" i="6"/>
  <c r="T13" i="6"/>
  <c r="S13" i="6"/>
  <c r="R13" i="6"/>
  <c r="Q13" i="6"/>
  <c r="P13" i="6"/>
  <c r="O13" i="6"/>
  <c r="N13" i="6"/>
  <c r="M13" i="6"/>
  <c r="L13" i="6"/>
  <c r="K13" i="6"/>
  <c r="J13" i="6"/>
  <c r="I13" i="6"/>
  <c r="H13" i="6"/>
  <c r="G13" i="6"/>
  <c r="F13" i="6"/>
  <c r="E13" i="6"/>
  <c r="D13" i="6"/>
  <c r="C13" i="6"/>
  <c r="AD12" i="6"/>
  <c r="AC12" i="6"/>
  <c r="AB12" i="6"/>
  <c r="AA12" i="6"/>
  <c r="Z12" i="6"/>
  <c r="Y12" i="6"/>
  <c r="X12" i="6"/>
  <c r="W12" i="6"/>
  <c r="V12" i="6"/>
  <c r="U12" i="6"/>
  <c r="T12" i="6"/>
  <c r="S12" i="6"/>
  <c r="R12" i="6"/>
  <c r="Q12" i="6"/>
  <c r="P12" i="6"/>
  <c r="O12" i="6"/>
  <c r="N12" i="6"/>
  <c r="M12" i="6"/>
  <c r="L12" i="6"/>
  <c r="K12" i="6"/>
  <c r="J12" i="6"/>
  <c r="I12" i="6"/>
  <c r="H12" i="6"/>
  <c r="G12" i="6"/>
  <c r="F12" i="6"/>
  <c r="E12" i="6"/>
  <c r="D12" i="6"/>
  <c r="C12" i="6"/>
  <c r="AD11" i="6"/>
  <c r="AC11" i="6"/>
  <c r="AB11" i="6"/>
  <c r="AA11" i="6"/>
  <c r="Z11" i="6"/>
  <c r="Y11" i="6"/>
  <c r="X11" i="6"/>
  <c r="W11" i="6"/>
  <c r="V11" i="6"/>
  <c r="U11" i="6"/>
  <c r="T11" i="6"/>
  <c r="S11" i="6"/>
  <c r="R11" i="6"/>
  <c r="Q11" i="6"/>
  <c r="P11" i="6"/>
  <c r="O11" i="6"/>
  <c r="N11" i="6"/>
  <c r="M11" i="6"/>
  <c r="L11" i="6"/>
  <c r="K11" i="6"/>
  <c r="J11" i="6"/>
  <c r="I11" i="6"/>
  <c r="H11" i="6"/>
  <c r="G11" i="6"/>
  <c r="F11" i="6"/>
  <c r="E11" i="6"/>
  <c r="D11" i="6"/>
  <c r="C11" i="6"/>
  <c r="AD10" i="6"/>
  <c r="AC10" i="6"/>
  <c r="AB10" i="6"/>
  <c r="AA10" i="6"/>
  <c r="Z10" i="6"/>
  <c r="Y10" i="6"/>
  <c r="X10" i="6"/>
  <c r="W10" i="6"/>
  <c r="V10" i="6"/>
  <c r="U10" i="6"/>
  <c r="T10" i="6"/>
  <c r="S10" i="6"/>
  <c r="R10" i="6"/>
  <c r="Q10" i="6"/>
  <c r="P10" i="6"/>
  <c r="O10" i="6"/>
  <c r="N10" i="6"/>
  <c r="M10" i="6"/>
  <c r="L10" i="6"/>
  <c r="K10" i="6"/>
  <c r="J10" i="6"/>
  <c r="I10" i="6"/>
  <c r="H10" i="6"/>
  <c r="G10" i="6"/>
  <c r="F10" i="6"/>
  <c r="E10" i="6"/>
  <c r="D10" i="6"/>
  <c r="C10" i="6"/>
  <c r="AD9" i="6"/>
  <c r="AC9" i="6"/>
  <c r="AB9" i="6"/>
  <c r="AA9" i="6"/>
  <c r="Z9" i="6"/>
  <c r="Y9" i="6"/>
  <c r="X9" i="6"/>
  <c r="W9" i="6"/>
  <c r="V9" i="6"/>
  <c r="U9" i="6"/>
  <c r="T9" i="6"/>
  <c r="S9" i="6"/>
  <c r="R9" i="6"/>
  <c r="Q9" i="6"/>
  <c r="P9" i="6"/>
  <c r="O9" i="6"/>
  <c r="N9" i="6"/>
  <c r="M9" i="6"/>
  <c r="L9" i="6"/>
  <c r="K9" i="6"/>
  <c r="J9" i="6"/>
  <c r="I9" i="6"/>
  <c r="H9" i="6"/>
  <c r="G9" i="6"/>
  <c r="F9" i="6"/>
  <c r="E9" i="6"/>
  <c r="D9" i="6"/>
  <c r="C9" i="6"/>
  <c r="AD8" i="6"/>
  <c r="AC8" i="6"/>
  <c r="AB8" i="6"/>
  <c r="AA8" i="6"/>
  <c r="Z8" i="6"/>
  <c r="Y8" i="6"/>
  <c r="X8" i="6"/>
  <c r="W8" i="6"/>
  <c r="V8" i="6"/>
  <c r="U8" i="6"/>
  <c r="T8" i="6"/>
  <c r="S8" i="6"/>
  <c r="R8" i="6"/>
  <c r="Q8" i="6"/>
  <c r="P8" i="6"/>
  <c r="O8" i="6"/>
  <c r="N8" i="6"/>
  <c r="M8" i="6"/>
  <c r="L8" i="6"/>
  <c r="K8" i="6"/>
  <c r="J8" i="6"/>
  <c r="I8" i="6"/>
  <c r="H8" i="6"/>
  <c r="G8" i="6"/>
  <c r="F8" i="6"/>
  <c r="E8" i="6"/>
  <c r="D8" i="6"/>
  <c r="C8" i="6"/>
  <c r="AD7" i="6"/>
  <c r="AC7" i="6"/>
  <c r="AB7" i="6"/>
  <c r="AA7" i="6"/>
  <c r="Z7" i="6"/>
  <c r="Y7" i="6"/>
  <c r="X7" i="6"/>
  <c r="W7" i="6"/>
  <c r="V7" i="6"/>
  <c r="U7" i="6"/>
  <c r="T7" i="6"/>
  <c r="S7" i="6"/>
  <c r="R7" i="6"/>
  <c r="Q7" i="6"/>
  <c r="P7" i="6"/>
  <c r="O7" i="6"/>
  <c r="N7" i="6"/>
  <c r="M7" i="6"/>
  <c r="L7" i="6"/>
  <c r="K7" i="6"/>
  <c r="J7" i="6"/>
  <c r="I7" i="6"/>
  <c r="H7" i="6"/>
  <c r="G7" i="6"/>
  <c r="F7" i="6"/>
  <c r="E7" i="6"/>
  <c r="D7" i="6"/>
  <c r="C7" i="6"/>
  <c r="AD6" i="6"/>
  <c r="AC6" i="6"/>
  <c r="AB6" i="6"/>
  <c r="AA6" i="6"/>
  <c r="Z6" i="6"/>
  <c r="Y6" i="6"/>
  <c r="X6" i="6"/>
  <c r="W6" i="6"/>
  <c r="V6" i="6"/>
  <c r="U6" i="6"/>
  <c r="T6" i="6"/>
  <c r="S6" i="6"/>
  <c r="R6" i="6"/>
  <c r="Q6" i="6"/>
  <c r="P6" i="6"/>
  <c r="O6" i="6"/>
  <c r="N6" i="6"/>
  <c r="M6" i="6"/>
  <c r="L6" i="6"/>
  <c r="K6" i="6"/>
  <c r="J6" i="6"/>
  <c r="I6" i="6"/>
  <c r="H6" i="6"/>
  <c r="G6" i="6"/>
  <c r="F6" i="6"/>
  <c r="E6" i="6"/>
  <c r="D6" i="6"/>
  <c r="C6" i="6"/>
  <c r="AD5" i="6"/>
  <c r="AC5" i="6"/>
  <c r="AB5" i="6"/>
  <c r="AA5" i="6"/>
  <c r="Z5" i="6"/>
  <c r="Y5" i="6"/>
  <c r="X5" i="6"/>
  <c r="W5" i="6"/>
  <c r="V5" i="6"/>
  <c r="U5" i="6"/>
  <c r="T5" i="6"/>
  <c r="S5" i="6"/>
  <c r="R5" i="6"/>
  <c r="Q5" i="6"/>
  <c r="P5" i="6"/>
  <c r="O5" i="6"/>
  <c r="N5" i="6"/>
  <c r="M5" i="6"/>
  <c r="L5" i="6"/>
  <c r="K5" i="6"/>
  <c r="J5" i="6"/>
  <c r="I5" i="6"/>
  <c r="H5" i="6"/>
  <c r="G5" i="6"/>
  <c r="F5" i="6"/>
  <c r="E5" i="6"/>
  <c r="D5" i="6"/>
  <c r="C5" i="6"/>
  <c r="AD4" i="6"/>
  <c r="AC4" i="6"/>
  <c r="AB4" i="6"/>
  <c r="AA4" i="6"/>
  <c r="Z4" i="6"/>
  <c r="Y4" i="6"/>
  <c r="X4" i="6"/>
  <c r="W4" i="6"/>
  <c r="V4" i="6"/>
  <c r="U4" i="6"/>
  <c r="T4" i="6"/>
  <c r="S4" i="6"/>
  <c r="R4" i="6"/>
  <c r="Q4" i="6"/>
  <c r="P4" i="6"/>
  <c r="O4" i="6"/>
  <c r="N4" i="6"/>
  <c r="M4" i="6"/>
  <c r="L4" i="6"/>
  <c r="K4" i="6"/>
  <c r="J4" i="6"/>
  <c r="I4" i="6"/>
  <c r="H4" i="6"/>
  <c r="G4" i="6"/>
  <c r="F4" i="6"/>
  <c r="E4" i="6"/>
  <c r="D4" i="6"/>
  <c r="C4" i="6"/>
  <c r="AD3" i="6"/>
  <c r="AC3" i="6"/>
  <c r="AB3" i="6"/>
  <c r="AA3" i="6"/>
  <c r="Z3" i="6"/>
  <c r="Y3" i="6"/>
  <c r="X3" i="6"/>
  <c r="W3" i="6"/>
  <c r="V3" i="6"/>
  <c r="U3" i="6"/>
  <c r="T3" i="6"/>
  <c r="S3" i="6"/>
  <c r="R3" i="6"/>
  <c r="Q3" i="6"/>
  <c r="P3" i="6"/>
  <c r="O3" i="6"/>
  <c r="N3" i="6"/>
  <c r="M3" i="6"/>
  <c r="L3" i="6"/>
  <c r="K3" i="6"/>
  <c r="J3" i="6"/>
  <c r="I3" i="6"/>
  <c r="H3" i="6"/>
  <c r="G3" i="6"/>
  <c r="F3" i="6"/>
  <c r="E3" i="6"/>
  <c r="D3" i="6"/>
  <c r="C3" i="6"/>
  <c r="AD2" i="6"/>
  <c r="AC2" i="6"/>
  <c r="AB2" i="6"/>
  <c r="AA2" i="6"/>
  <c r="Z2" i="6"/>
  <c r="Y2" i="6"/>
  <c r="X2" i="6"/>
  <c r="W2" i="6"/>
  <c r="V2" i="6"/>
  <c r="U2" i="6"/>
  <c r="T2" i="6"/>
  <c r="S2" i="6"/>
  <c r="R2" i="6"/>
  <c r="Q2" i="6"/>
  <c r="P2" i="6"/>
  <c r="O2" i="6"/>
  <c r="N2" i="6"/>
  <c r="M2" i="6"/>
  <c r="L2" i="6"/>
  <c r="K2" i="6"/>
  <c r="J2" i="6"/>
  <c r="I2" i="6"/>
  <c r="H2" i="6"/>
  <c r="G2" i="6"/>
  <c r="F2" i="6"/>
  <c r="E2" i="6"/>
  <c r="D2" i="6"/>
  <c r="C2" i="6"/>
  <c r="X9" i="3"/>
  <c r="X8" i="3"/>
  <c r="X7" i="3"/>
  <c r="X5" i="3"/>
  <c r="X4" i="3"/>
  <c r="X3" i="3"/>
  <c r="X2" i="3"/>
  <c r="H3" i="8"/>
  <c r="D10" i="3"/>
  <c r="E10" i="3"/>
  <c r="F10" i="3"/>
  <c r="G10" i="3"/>
  <c r="H10" i="3"/>
  <c r="I10" i="3"/>
  <c r="J10" i="3"/>
  <c r="P10" i="3"/>
  <c r="W6" i="3" s="1"/>
  <c r="D11" i="3"/>
  <c r="H4" i="8" s="1"/>
  <c r="E11" i="3"/>
  <c r="F11" i="3"/>
  <c r="G11" i="3"/>
  <c r="H11" i="3"/>
  <c r="I11" i="3"/>
  <c r="J11" i="3"/>
  <c r="P11" i="3"/>
  <c r="D12" i="3"/>
  <c r="E12" i="3"/>
  <c r="F12" i="3"/>
  <c r="G12" i="3"/>
  <c r="H7" i="8" s="1"/>
  <c r="H12" i="3"/>
  <c r="H8" i="8" s="1"/>
  <c r="I12" i="3"/>
  <c r="J12" i="3"/>
  <c r="P12" i="3"/>
  <c r="H2" i="8"/>
  <c r="AI5" i="4"/>
  <c r="AJ5" i="4" s="1"/>
  <c r="AK5" i="4"/>
  <c r="AL5" i="4"/>
  <c r="AN5" i="4"/>
  <c r="AO5" i="4"/>
  <c r="AQ5" i="4"/>
  <c r="AS5" i="4"/>
  <c r="AI6" i="4"/>
  <c r="AJ6" i="4" s="1"/>
  <c r="AK6" i="4"/>
  <c r="AO6" i="4"/>
  <c r="AQ6" i="4"/>
  <c r="AS6" i="4"/>
  <c r="AI7" i="4"/>
  <c r="AJ7" i="4"/>
  <c r="AK7" i="4"/>
  <c r="AO7" i="4"/>
  <c r="AQ7" i="4"/>
  <c r="AS7" i="4"/>
  <c r="AI8" i="4"/>
  <c r="AJ8" i="4" s="1"/>
  <c r="AK8" i="4"/>
  <c r="AO8" i="4"/>
  <c r="AQ8" i="4"/>
  <c r="AS8" i="4"/>
  <c r="AI9" i="4"/>
  <c r="AJ9" i="4"/>
  <c r="AK9" i="4"/>
  <c r="AO9" i="4"/>
  <c r="AQ9" i="4"/>
  <c r="AS9" i="4"/>
  <c r="AI11" i="4"/>
  <c r="AJ11" i="4" s="1"/>
  <c r="AK11" i="4"/>
  <c r="AO11" i="4"/>
  <c r="AQ11" i="4"/>
  <c r="AS11" i="4"/>
  <c r="AI12" i="4"/>
  <c r="AJ12" i="4"/>
  <c r="AK12" i="4"/>
  <c r="AO12" i="4"/>
  <c r="AQ12" i="4"/>
  <c r="AS12" i="4"/>
  <c r="AI13" i="4"/>
  <c r="AJ13" i="4" s="1"/>
  <c r="AK13" i="4"/>
  <c r="AO13" i="4"/>
  <c r="AQ13" i="4"/>
  <c r="AS13" i="4"/>
  <c r="AI14" i="4"/>
  <c r="AJ14" i="4"/>
  <c r="AK14" i="4"/>
  <c r="AO14" i="4"/>
  <c r="AQ14" i="4"/>
  <c r="AS14" i="4"/>
  <c r="AI15" i="4"/>
  <c r="AJ15" i="4" s="1"/>
  <c r="AK15" i="4"/>
  <c r="AO15" i="4"/>
  <c r="AQ15" i="4"/>
  <c r="AS15" i="4"/>
  <c r="AI16" i="4"/>
  <c r="AJ16" i="4"/>
  <c r="AK16" i="4"/>
  <c r="AO16" i="4"/>
  <c r="AQ16" i="4"/>
  <c r="AS16" i="4"/>
  <c r="AI18" i="4"/>
  <c r="AJ18" i="4" s="1"/>
  <c r="AK18" i="4"/>
  <c r="AO18" i="4"/>
  <c r="AQ18" i="4"/>
  <c r="AS18" i="4"/>
  <c r="AI19" i="4"/>
  <c r="AJ19" i="4"/>
  <c r="AK19" i="4"/>
  <c r="AO19" i="4"/>
  <c r="AQ19" i="4"/>
  <c r="AS19" i="4"/>
  <c r="AI20" i="4"/>
  <c r="AJ20" i="4" s="1"/>
  <c r="AK20" i="4"/>
  <c r="AO20" i="4"/>
  <c r="AQ20" i="4"/>
  <c r="AS20" i="4"/>
  <c r="AI21" i="4"/>
  <c r="AJ21" i="4"/>
  <c r="AK21" i="4"/>
  <c r="AO21" i="4"/>
  <c r="AQ21" i="4"/>
  <c r="AS21" i="4"/>
  <c r="AI22" i="4"/>
  <c r="AJ22" i="4" s="1"/>
  <c r="AK22" i="4"/>
  <c r="AO22" i="4"/>
  <c r="AQ22" i="4"/>
  <c r="AS22" i="4"/>
  <c r="AI23" i="4"/>
  <c r="AJ23" i="4"/>
  <c r="AK23" i="4"/>
  <c r="AO23" i="4"/>
  <c r="AQ23" i="4"/>
  <c r="AS23" i="4"/>
  <c r="AI25" i="4"/>
  <c r="AJ25" i="4" s="1"/>
  <c r="AK25" i="4"/>
  <c r="AO25" i="4"/>
  <c r="AQ25" i="4"/>
  <c r="AS25" i="4"/>
  <c r="AI26" i="4"/>
  <c r="AJ26" i="4"/>
  <c r="AK26" i="4"/>
  <c r="AO26" i="4"/>
  <c r="AQ26" i="4"/>
  <c r="AS26" i="4"/>
  <c r="AI27" i="4"/>
  <c r="AJ27" i="4" s="1"/>
  <c r="AK27" i="4"/>
  <c r="AO27" i="4"/>
  <c r="AQ27" i="4"/>
  <c r="AS27" i="4"/>
  <c r="AI28" i="4"/>
  <c r="AJ28" i="4"/>
  <c r="AK28" i="4"/>
  <c r="AO28" i="4"/>
  <c r="AQ28" i="4"/>
  <c r="AS28" i="4"/>
  <c r="AI29" i="4"/>
  <c r="AJ29" i="4" s="1"/>
  <c r="AK29" i="4"/>
  <c r="AO29" i="4"/>
  <c r="AQ29" i="4"/>
  <c r="AS29" i="4"/>
  <c r="AI30" i="4"/>
  <c r="AJ30" i="4"/>
  <c r="AK30" i="4"/>
  <c r="AO30" i="4"/>
  <c r="AQ30" i="4"/>
  <c r="AS30" i="4"/>
  <c r="AI32" i="4"/>
  <c r="AJ32" i="4" s="1"/>
  <c r="AK32" i="4"/>
  <c r="AO32" i="4"/>
  <c r="AQ32" i="4"/>
  <c r="AS32" i="4"/>
  <c r="AI33" i="4"/>
  <c r="AJ33" i="4"/>
  <c r="AK33" i="4"/>
  <c r="AO33" i="4"/>
  <c r="AQ33" i="4"/>
  <c r="AS33" i="4"/>
  <c r="AI34" i="4"/>
  <c r="AJ34" i="4" s="1"/>
  <c r="AK34" i="4"/>
  <c r="AO34" i="4"/>
  <c r="AQ34" i="4"/>
  <c r="AS34" i="4"/>
  <c r="AI35" i="4"/>
  <c r="AJ35" i="4"/>
  <c r="AK35" i="4"/>
  <c r="AO35" i="4"/>
  <c r="AQ35" i="4"/>
  <c r="AS35" i="4"/>
  <c r="AI36" i="4"/>
  <c r="AJ36" i="4" s="1"/>
  <c r="AK36" i="4"/>
  <c r="AO36" i="4"/>
  <c r="AQ36" i="4"/>
  <c r="AS36" i="4"/>
  <c r="AI37" i="4"/>
  <c r="AJ37" i="4"/>
  <c r="AK37" i="4"/>
  <c r="AO37" i="4"/>
  <c r="AQ37" i="4"/>
  <c r="AS37" i="4"/>
  <c r="AI39" i="4"/>
  <c r="AJ39" i="4" s="1"/>
  <c r="AK39" i="4"/>
  <c r="AO39" i="4"/>
  <c r="AQ39" i="4"/>
  <c r="AS39" i="4"/>
  <c r="AI40" i="4"/>
  <c r="AJ40" i="4"/>
  <c r="AK40" i="4"/>
  <c r="AO40" i="4"/>
  <c r="AQ40" i="4"/>
  <c r="AS40" i="4"/>
  <c r="AI41" i="4"/>
  <c r="AJ41" i="4" s="1"/>
  <c r="AK41" i="4"/>
  <c r="AO41" i="4"/>
  <c r="AQ41" i="4"/>
  <c r="AS41" i="4"/>
  <c r="AI42" i="4"/>
  <c r="AJ42" i="4"/>
  <c r="AK42" i="4"/>
  <c r="AO42" i="4"/>
  <c r="AQ42" i="4"/>
  <c r="AS42" i="4"/>
  <c r="AI43" i="4"/>
  <c r="AJ43" i="4" s="1"/>
  <c r="AK43" i="4"/>
  <c r="AO43" i="4"/>
  <c r="AQ43" i="4"/>
  <c r="AS43" i="4"/>
  <c r="AI44" i="4"/>
  <c r="AJ44" i="4"/>
  <c r="AK44" i="4"/>
  <c r="AO44" i="4"/>
  <c r="AQ44" i="4"/>
  <c r="AS44" i="4"/>
  <c r="AS3" i="4"/>
  <c r="AQ3" i="4"/>
  <c r="AO3" i="4"/>
  <c r="AK3" i="4"/>
  <c r="AI3" i="4"/>
  <c r="AJ3" i="4" s="1"/>
  <c r="E3" i="4"/>
  <c r="G3" i="4"/>
  <c r="D4" i="7"/>
  <c r="I3" i="4"/>
  <c r="D5" i="7"/>
  <c r="K3" i="4"/>
  <c r="AP3" i="4" s="1"/>
  <c r="M3" i="4"/>
  <c r="D7" i="7"/>
  <c r="O3" i="4"/>
  <c r="D8" i="7" s="1"/>
  <c r="Q3" i="4"/>
  <c r="D9" i="7" s="1"/>
  <c r="S3" i="4"/>
  <c r="D10" i="7"/>
  <c r="U3" i="4"/>
  <c r="D11" i="7"/>
  <c r="W3" i="4"/>
  <c r="D12" i="7" s="1"/>
  <c r="Y3" i="4"/>
  <c r="D13" i="7" s="1"/>
  <c r="AA3" i="4"/>
  <c r="D14" i="7" s="1"/>
  <c r="AC3" i="4"/>
  <c r="D15" i="7" s="1"/>
  <c r="AE3" i="4"/>
  <c r="D16" i="7"/>
  <c r="E6" i="4"/>
  <c r="E3" i="7"/>
  <c r="G6" i="4"/>
  <c r="E4" i="7"/>
  <c r="I6" i="4"/>
  <c r="E5" i="7" s="1"/>
  <c r="K6" i="4"/>
  <c r="AP6" i="4" s="1"/>
  <c r="M6" i="4"/>
  <c r="E7" i="7" s="1"/>
  <c r="O6" i="4"/>
  <c r="E8" i="7"/>
  <c r="Q6" i="4"/>
  <c r="E9" i="7"/>
  <c r="S6" i="4"/>
  <c r="E10" i="7"/>
  <c r="U6" i="4"/>
  <c r="E11" i="7" s="1"/>
  <c r="W6" i="4"/>
  <c r="E12" i="7" s="1"/>
  <c r="Y6" i="4"/>
  <c r="E13" i="7" s="1"/>
  <c r="AA6" i="4"/>
  <c r="E14" i="7"/>
  <c r="AC6" i="4"/>
  <c r="E15" i="7"/>
  <c r="AE6" i="4"/>
  <c r="E16" i="7"/>
  <c r="E7" i="4"/>
  <c r="F3" i="7" s="1"/>
  <c r="G7" i="4"/>
  <c r="F4" i="7" s="1"/>
  <c r="I7" i="4"/>
  <c r="F5" i="7" s="1"/>
  <c r="K7" i="4"/>
  <c r="F6" i="7" s="1"/>
  <c r="M7" i="4"/>
  <c r="F7" i="7"/>
  <c r="O7" i="4"/>
  <c r="F8" i="7"/>
  <c r="Q7" i="4"/>
  <c r="F9" i="7" s="1"/>
  <c r="S7" i="4"/>
  <c r="F10" i="7"/>
  <c r="U7" i="4"/>
  <c r="F11" i="7" s="1"/>
  <c r="W7" i="4"/>
  <c r="F12" i="7" s="1"/>
  <c r="Y7" i="4"/>
  <c r="F13" i="7"/>
  <c r="AA7" i="4"/>
  <c r="F14" i="7"/>
  <c r="AC7" i="4"/>
  <c r="F15" i="7" s="1"/>
  <c r="AE7" i="4"/>
  <c r="F16" i="7"/>
  <c r="E8" i="4"/>
  <c r="G3" i="7" s="1"/>
  <c r="G8" i="4"/>
  <c r="G4" i="7" s="1"/>
  <c r="I8" i="4"/>
  <c r="G5" i="7"/>
  <c r="K8" i="4"/>
  <c r="M8" i="4"/>
  <c r="AP8" i="4" s="1"/>
  <c r="G7" i="7"/>
  <c r="O8" i="4"/>
  <c r="G8" i="7" s="1"/>
  <c r="Q8" i="4"/>
  <c r="G9" i="7" s="1"/>
  <c r="S8" i="4"/>
  <c r="G10" i="7" s="1"/>
  <c r="U8" i="4"/>
  <c r="G11" i="7"/>
  <c r="W8" i="4"/>
  <c r="G12" i="7"/>
  <c r="Y8" i="4"/>
  <c r="G13" i="7"/>
  <c r="AA8" i="4"/>
  <c r="G14" i="7" s="1"/>
  <c r="AC8" i="4"/>
  <c r="G15" i="7" s="1"/>
  <c r="AE8" i="4"/>
  <c r="G16" i="7" s="1"/>
  <c r="E9" i="4"/>
  <c r="H3" i="7"/>
  <c r="G9" i="4"/>
  <c r="H4" i="7"/>
  <c r="I9" i="4"/>
  <c r="H5" i="7"/>
  <c r="K9" i="4"/>
  <c r="H6" i="7" s="1"/>
  <c r="M9" i="4"/>
  <c r="H7" i="7" s="1"/>
  <c r="O9" i="4"/>
  <c r="H8" i="7" s="1"/>
  <c r="Q9" i="4"/>
  <c r="H9" i="7"/>
  <c r="S9" i="4"/>
  <c r="H10" i="7"/>
  <c r="U9" i="4"/>
  <c r="H11" i="7"/>
  <c r="W9" i="4"/>
  <c r="H12" i="7" s="1"/>
  <c r="Y9" i="4"/>
  <c r="H13" i="7" s="1"/>
  <c r="AA9" i="4"/>
  <c r="H14" i="7" s="1"/>
  <c r="AC9" i="4"/>
  <c r="H15" i="7"/>
  <c r="AE9" i="4"/>
  <c r="H16" i="7"/>
  <c r="E11" i="4"/>
  <c r="AL11" i="4" s="1"/>
  <c r="AM11" i="4" s="1"/>
  <c r="I3" i="7"/>
  <c r="G11" i="4"/>
  <c r="I4" i="7" s="1"/>
  <c r="I11" i="4"/>
  <c r="AR11" i="4" s="1"/>
  <c r="K11" i="4"/>
  <c r="I6" i="7" s="1"/>
  <c r="M11" i="4"/>
  <c r="O11" i="4"/>
  <c r="I8" i="7"/>
  <c r="Q11" i="4"/>
  <c r="I9" i="7"/>
  <c r="S11" i="4"/>
  <c r="I10" i="7"/>
  <c r="U11" i="4"/>
  <c r="I11" i="7" s="1"/>
  <c r="W11" i="4"/>
  <c r="I12" i="7" s="1"/>
  <c r="Y11" i="4"/>
  <c r="I13" i="7" s="1"/>
  <c r="AA11" i="4"/>
  <c r="I14" i="7"/>
  <c r="AC11" i="4"/>
  <c r="I15" i="7"/>
  <c r="AE11" i="4"/>
  <c r="I16" i="7" s="1"/>
  <c r="E12" i="4"/>
  <c r="AN12" i="4" s="1"/>
  <c r="G12" i="4"/>
  <c r="I12" i="4"/>
  <c r="J5" i="7" s="1"/>
  <c r="K12" i="4"/>
  <c r="J6" i="7" s="1"/>
  <c r="M12" i="4"/>
  <c r="J7" i="7"/>
  <c r="O12" i="4"/>
  <c r="J8" i="7"/>
  <c r="Q12" i="4"/>
  <c r="J9" i="7"/>
  <c r="S12" i="4"/>
  <c r="J10" i="7" s="1"/>
  <c r="U12" i="4"/>
  <c r="J11" i="7" s="1"/>
  <c r="W12" i="4"/>
  <c r="J12" i="7" s="1"/>
  <c r="Y12" i="4"/>
  <c r="J13" i="7" s="1"/>
  <c r="AA12" i="4"/>
  <c r="J14" i="7"/>
  <c r="AC12" i="4"/>
  <c r="J15" i="7"/>
  <c r="AE12" i="4"/>
  <c r="J16" i="7" s="1"/>
  <c r="E13" i="4"/>
  <c r="G13" i="4"/>
  <c r="AN13" i="4" s="1"/>
  <c r="I13" i="4"/>
  <c r="K13" i="4"/>
  <c r="M13" i="4"/>
  <c r="O13" i="4"/>
  <c r="Q13" i="4"/>
  <c r="S13" i="4"/>
  <c r="U13" i="4"/>
  <c r="W13" i="4"/>
  <c r="Y13" i="4"/>
  <c r="AA13" i="4"/>
  <c r="AC13" i="4"/>
  <c r="AE13" i="4"/>
  <c r="E14" i="4"/>
  <c r="AR14" i="4" s="1"/>
  <c r="G14" i="4"/>
  <c r="K4" i="7" s="1"/>
  <c r="I14" i="4"/>
  <c r="K5" i="7"/>
  <c r="K14" i="4"/>
  <c r="K6" i="7"/>
  <c r="M14" i="4"/>
  <c r="AN14" i="4" s="1"/>
  <c r="O14" i="4"/>
  <c r="K8" i="7"/>
  <c r="Q14" i="4"/>
  <c r="K9" i="7" s="1"/>
  <c r="S14" i="4"/>
  <c r="K10" i="7" s="1"/>
  <c r="U14" i="4"/>
  <c r="K11" i="7"/>
  <c r="W14" i="4"/>
  <c r="K12" i="7"/>
  <c r="Y14" i="4"/>
  <c r="K13" i="7" s="1"/>
  <c r="AA14" i="4"/>
  <c r="K14" i="7"/>
  <c r="AC14" i="4"/>
  <c r="K15" i="7" s="1"/>
  <c r="AE14" i="4"/>
  <c r="K16" i="7" s="1"/>
  <c r="E15" i="4"/>
  <c r="G15" i="4"/>
  <c r="L4" i="7"/>
  <c r="I15" i="4"/>
  <c r="L5" i="7"/>
  <c r="K15" i="4"/>
  <c r="L6" i="7" s="1"/>
  <c r="M15" i="4"/>
  <c r="L7" i="7" s="1"/>
  <c r="O15" i="4"/>
  <c r="L8" i="7" s="1"/>
  <c r="Q15" i="4"/>
  <c r="L9" i="7" s="1"/>
  <c r="S15" i="4"/>
  <c r="L10" i="7"/>
  <c r="U15" i="4"/>
  <c r="L11" i="7"/>
  <c r="W15" i="4"/>
  <c r="L12" i="7" s="1"/>
  <c r="Y15" i="4"/>
  <c r="L13" i="7"/>
  <c r="AA15" i="4"/>
  <c r="L14" i="7" s="1"/>
  <c r="AC15" i="4"/>
  <c r="L15" i="7" s="1"/>
  <c r="AE15" i="4"/>
  <c r="L16" i="7"/>
  <c r="E16" i="4"/>
  <c r="M3" i="7"/>
  <c r="G16" i="4"/>
  <c r="AL16" i="4" s="1"/>
  <c r="AM16" i="4" s="1"/>
  <c r="I16" i="4"/>
  <c r="M5" i="7" s="1"/>
  <c r="K16" i="4"/>
  <c r="M6" i="7" s="1"/>
  <c r="M16" i="4"/>
  <c r="M7" i="7" s="1"/>
  <c r="O16" i="4"/>
  <c r="M8" i="7"/>
  <c r="Q16" i="4"/>
  <c r="M9" i="7"/>
  <c r="S16" i="4"/>
  <c r="M10" i="7"/>
  <c r="U16" i="4"/>
  <c r="M11" i="7" s="1"/>
  <c r="W16" i="4"/>
  <c r="M12" i="7" s="1"/>
  <c r="Y16" i="4"/>
  <c r="M13" i="7" s="1"/>
  <c r="AA16" i="4"/>
  <c r="M14" i="7"/>
  <c r="AC16" i="4"/>
  <c r="M15" i="7"/>
  <c r="AE16" i="4"/>
  <c r="M16" i="7"/>
  <c r="E18" i="4"/>
  <c r="G18" i="4"/>
  <c r="I18" i="4"/>
  <c r="AR18" i="4" s="1"/>
  <c r="K18" i="4"/>
  <c r="M18" i="4"/>
  <c r="O18" i="4"/>
  <c r="Q18" i="4"/>
  <c r="S18" i="4"/>
  <c r="U18" i="4"/>
  <c r="W18" i="4"/>
  <c r="Y18" i="4"/>
  <c r="AA18" i="4"/>
  <c r="AC18" i="4"/>
  <c r="AE18" i="4"/>
  <c r="E19" i="4"/>
  <c r="AN19" i="4" s="1"/>
  <c r="G19" i="4"/>
  <c r="N4" i="7" s="1"/>
  <c r="I19" i="4"/>
  <c r="N5" i="7"/>
  <c r="K19" i="4"/>
  <c r="N6" i="7"/>
  <c r="M19" i="4"/>
  <c r="N7" i="7"/>
  <c r="O19" i="4"/>
  <c r="Q19" i="4"/>
  <c r="N9" i="7"/>
  <c r="S19" i="4"/>
  <c r="N10" i="7" s="1"/>
  <c r="U19" i="4"/>
  <c r="N11" i="7" s="1"/>
  <c r="W19" i="4"/>
  <c r="N12" i="7" s="1"/>
  <c r="Y19" i="4"/>
  <c r="N13" i="7"/>
  <c r="AA19" i="4"/>
  <c r="N14" i="7" s="1"/>
  <c r="AC19" i="4"/>
  <c r="N15" i="7"/>
  <c r="AE19" i="4"/>
  <c r="N16" i="7" s="1"/>
  <c r="E20" i="4"/>
  <c r="O3" i="7" s="1"/>
  <c r="G20" i="4"/>
  <c r="O4" i="7"/>
  <c r="I20" i="4"/>
  <c r="O5" i="7"/>
  <c r="K20" i="4"/>
  <c r="AL20" i="4" s="1"/>
  <c r="AM20" i="4" s="1"/>
  <c r="M20" i="4"/>
  <c r="O7" i="7"/>
  <c r="O20" i="4"/>
  <c r="O8" i="7" s="1"/>
  <c r="Q20" i="4"/>
  <c r="O9" i="7" s="1"/>
  <c r="S20" i="4"/>
  <c r="O10" i="7" s="1"/>
  <c r="U20" i="4"/>
  <c r="O11" i="7"/>
  <c r="W20" i="4"/>
  <c r="O12" i="7" s="1"/>
  <c r="Y20" i="4"/>
  <c r="O13" i="7"/>
  <c r="AA20" i="4"/>
  <c r="O14" i="7" s="1"/>
  <c r="AC20" i="4"/>
  <c r="O15" i="7" s="1"/>
  <c r="AE20" i="4"/>
  <c r="O16" i="7" s="1"/>
  <c r="E21" i="4"/>
  <c r="G21" i="4"/>
  <c r="AL21" i="4" s="1"/>
  <c r="AM21" i="4" s="1"/>
  <c r="I21" i="4"/>
  <c r="K21" i="4"/>
  <c r="M21" i="4"/>
  <c r="O21" i="4"/>
  <c r="AP21" i="4" s="1"/>
  <c r="Q21" i="4"/>
  <c r="S21" i="4"/>
  <c r="U21" i="4"/>
  <c r="W21" i="4"/>
  <c r="Y21" i="4"/>
  <c r="AA21" i="4"/>
  <c r="AC21" i="4"/>
  <c r="AE21" i="4"/>
  <c r="E22" i="4"/>
  <c r="AN22" i="4" s="1"/>
  <c r="G22" i="4"/>
  <c r="P4" i="7"/>
  <c r="I22" i="4"/>
  <c r="P5" i="7" s="1"/>
  <c r="K22" i="4"/>
  <c r="P6" i="7" s="1"/>
  <c r="M22" i="4"/>
  <c r="P7" i="7" s="1"/>
  <c r="O22" i="4"/>
  <c r="P8" i="7"/>
  <c r="Q22" i="4"/>
  <c r="P9" i="7" s="1"/>
  <c r="S22" i="4"/>
  <c r="P10" i="7"/>
  <c r="U22" i="4"/>
  <c r="P11" i="7" s="1"/>
  <c r="W22" i="4"/>
  <c r="P12" i="7" s="1"/>
  <c r="Y22" i="4"/>
  <c r="P13" i="7" s="1"/>
  <c r="AA22" i="4"/>
  <c r="P14" i="7"/>
  <c r="AC22" i="4"/>
  <c r="P15" i="7"/>
  <c r="AE22" i="4"/>
  <c r="P16" i="7" s="1"/>
  <c r="E23" i="4"/>
  <c r="AR23" i="4" s="1"/>
  <c r="G23" i="4"/>
  <c r="Q4" i="7" s="1"/>
  <c r="I23" i="4"/>
  <c r="Q5" i="7"/>
  <c r="K23" i="4"/>
  <c r="Q6" i="7"/>
  <c r="M23" i="4"/>
  <c r="Q7" i="7" s="1"/>
  <c r="O23" i="4"/>
  <c r="Q8" i="7" s="1"/>
  <c r="Q23" i="4"/>
  <c r="Q9" i="7" s="1"/>
  <c r="S23" i="4"/>
  <c r="Q10" i="7" s="1"/>
  <c r="U23" i="4"/>
  <c r="Q11" i="7" s="1"/>
  <c r="W23" i="4"/>
  <c r="Q12" i="7"/>
  <c r="Y23" i="4"/>
  <c r="Q13" i="7"/>
  <c r="AA23" i="4"/>
  <c r="Q14" i="7"/>
  <c r="AC23" i="4"/>
  <c r="Q15" i="7" s="1"/>
  <c r="AE23" i="4"/>
  <c r="Q16" i="7" s="1"/>
  <c r="E25" i="4"/>
  <c r="G25" i="4"/>
  <c r="I25" i="4"/>
  <c r="K25" i="4"/>
  <c r="M25" i="4"/>
  <c r="O25" i="4"/>
  <c r="Q25" i="4"/>
  <c r="S25" i="4"/>
  <c r="U25" i="4"/>
  <c r="W25" i="4"/>
  <c r="Y25" i="4"/>
  <c r="AA25" i="4"/>
  <c r="AC25" i="4"/>
  <c r="AE25" i="4"/>
  <c r="E26" i="4"/>
  <c r="R3" i="7"/>
  <c r="G26" i="4"/>
  <c r="R4" i="7"/>
  <c r="I26" i="4"/>
  <c r="AL26" i="4" s="1"/>
  <c r="AM26" i="4" s="1"/>
  <c r="R5" i="7"/>
  <c r="K26" i="4"/>
  <c r="R6" i="7" s="1"/>
  <c r="M26" i="4"/>
  <c r="R7" i="7" s="1"/>
  <c r="O26" i="4"/>
  <c r="R8" i="7" s="1"/>
  <c r="Q26" i="4"/>
  <c r="R9" i="7"/>
  <c r="S26" i="4"/>
  <c r="R10" i="7"/>
  <c r="U26" i="4"/>
  <c r="R11" i="7"/>
  <c r="W26" i="4"/>
  <c r="R12" i="7" s="1"/>
  <c r="Y26" i="4"/>
  <c r="R13" i="7" s="1"/>
  <c r="AA26" i="4"/>
  <c r="R14" i="7" s="1"/>
  <c r="AC26" i="4"/>
  <c r="R15" i="7"/>
  <c r="AE26" i="4"/>
  <c r="R16" i="7"/>
  <c r="E27" i="4"/>
  <c r="S3" i="7"/>
  <c r="G27" i="4"/>
  <c r="S4" i="7" s="1"/>
  <c r="I27" i="4"/>
  <c r="S5" i="7"/>
  <c r="K27" i="4"/>
  <c r="M27" i="4"/>
  <c r="S7" i="7" s="1"/>
  <c r="O27" i="4"/>
  <c r="S8" i="7"/>
  <c r="Q27" i="4"/>
  <c r="S9" i="7"/>
  <c r="S27" i="4"/>
  <c r="S10" i="7"/>
  <c r="U27" i="4"/>
  <c r="S11" i="7" s="1"/>
  <c r="W27" i="4"/>
  <c r="AL27" i="4" s="1"/>
  <c r="AM27" i="4" s="1"/>
  <c r="Y27" i="4"/>
  <c r="S13" i="7" s="1"/>
  <c r="AA27" i="4"/>
  <c r="S14" i="7"/>
  <c r="AC27" i="4"/>
  <c r="S15" i="7"/>
  <c r="AE27" i="4"/>
  <c r="S16" i="7"/>
  <c r="E28" i="4"/>
  <c r="G28" i="4"/>
  <c r="I28" i="4"/>
  <c r="AN28" i="4" s="1"/>
  <c r="K28" i="4"/>
  <c r="M28" i="4"/>
  <c r="O28" i="4"/>
  <c r="Q28" i="4"/>
  <c r="S28" i="4"/>
  <c r="U28" i="4"/>
  <c r="W28" i="4"/>
  <c r="Y28" i="4"/>
  <c r="AA28" i="4"/>
  <c r="AC28" i="4"/>
  <c r="AE28" i="4"/>
  <c r="E29" i="4"/>
  <c r="AL29" i="4" s="1"/>
  <c r="AM29" i="4" s="1"/>
  <c r="G29" i="4"/>
  <c r="T4" i="7" s="1"/>
  <c r="I29" i="4"/>
  <c r="T5" i="7"/>
  <c r="K29" i="4"/>
  <c r="T6" i="7"/>
  <c r="M29" i="4"/>
  <c r="T7" i="7"/>
  <c r="O29" i="4"/>
  <c r="T8" i="7" s="1"/>
  <c r="Q29" i="4"/>
  <c r="T9" i="7" s="1"/>
  <c r="S29" i="4"/>
  <c r="T10" i="7" s="1"/>
  <c r="U29" i="4"/>
  <c r="T11" i="7"/>
  <c r="W29" i="4"/>
  <c r="T12" i="7"/>
  <c r="Y29" i="4"/>
  <c r="T13" i="7"/>
  <c r="AA29" i="4"/>
  <c r="T14" i="7" s="1"/>
  <c r="AC29" i="4"/>
  <c r="T15" i="7" s="1"/>
  <c r="AE29" i="4"/>
  <c r="T16" i="7" s="1"/>
  <c r="E30" i="4"/>
  <c r="G30" i="4"/>
  <c r="U4" i="7"/>
  <c r="I30" i="4"/>
  <c r="U5" i="7"/>
  <c r="K30" i="4"/>
  <c r="AP30" i="4" s="1"/>
  <c r="M30" i="4"/>
  <c r="U7" i="7"/>
  <c r="O30" i="4"/>
  <c r="U8" i="7" s="1"/>
  <c r="Q30" i="4"/>
  <c r="U9" i="7" s="1"/>
  <c r="S30" i="4"/>
  <c r="U10" i="7"/>
  <c r="U30" i="4"/>
  <c r="U11" i="7"/>
  <c r="W30" i="4"/>
  <c r="U12" i="7" s="1"/>
  <c r="Y30" i="4"/>
  <c r="U13" i="7"/>
  <c r="AA30" i="4"/>
  <c r="U14" i="7" s="1"/>
  <c r="AC30" i="4"/>
  <c r="U15" i="7" s="1"/>
  <c r="AE30" i="4"/>
  <c r="U16" i="7"/>
  <c r="E32" i="4"/>
  <c r="G32" i="4"/>
  <c r="AL32" i="4" s="1"/>
  <c r="AM32" i="4" s="1"/>
  <c r="I32" i="4"/>
  <c r="K32" i="4"/>
  <c r="M32" i="4"/>
  <c r="O32" i="4"/>
  <c r="Q32" i="4"/>
  <c r="S32" i="4"/>
  <c r="U32" i="4"/>
  <c r="W32" i="4"/>
  <c r="Y32" i="4"/>
  <c r="AA32" i="4"/>
  <c r="AC32" i="4"/>
  <c r="AE32" i="4"/>
  <c r="E33" i="4"/>
  <c r="AN33" i="4" s="1"/>
  <c r="G33" i="4"/>
  <c r="V4" i="7"/>
  <c r="I33" i="4"/>
  <c r="V5" i="7" s="1"/>
  <c r="K33" i="4"/>
  <c r="V6" i="7" s="1"/>
  <c r="M33" i="4"/>
  <c r="V7" i="7"/>
  <c r="O33" i="4"/>
  <c r="Q33" i="4"/>
  <c r="V9" i="7"/>
  <c r="S33" i="4"/>
  <c r="V10" i="7" s="1"/>
  <c r="U33" i="4"/>
  <c r="V11" i="7" s="1"/>
  <c r="W33" i="4"/>
  <c r="V12" i="7" s="1"/>
  <c r="Y33" i="4"/>
  <c r="V13" i="7"/>
  <c r="AA33" i="4"/>
  <c r="V14" i="7"/>
  <c r="AC33" i="4"/>
  <c r="V15" i="7" s="1"/>
  <c r="AE33" i="4"/>
  <c r="V16" i="7" s="1"/>
  <c r="E34" i="4"/>
  <c r="W3" i="7"/>
  <c r="G34" i="4"/>
  <c r="W4" i="7" s="1"/>
  <c r="I34" i="4"/>
  <c r="W5" i="7" s="1"/>
  <c r="K34" i="4"/>
  <c r="W6" i="7"/>
  <c r="M34" i="4"/>
  <c r="W7" i="7"/>
  <c r="O34" i="4"/>
  <c r="W8" i="7" s="1"/>
  <c r="Q34" i="4"/>
  <c r="W9" i="7"/>
  <c r="S34" i="4"/>
  <c r="W10" i="7" s="1"/>
  <c r="U34" i="4"/>
  <c r="W11" i="7" s="1"/>
  <c r="W34" i="4"/>
  <c r="W12" i="7"/>
  <c r="Y34" i="4"/>
  <c r="W13" i="7"/>
  <c r="AA34" i="4"/>
  <c r="W14" i="7" s="1"/>
  <c r="AC34" i="4"/>
  <c r="W15" i="7"/>
  <c r="AE34" i="4"/>
  <c r="W16" i="7" s="1"/>
  <c r="E35" i="4"/>
  <c r="G35" i="4"/>
  <c r="I35" i="4"/>
  <c r="K35" i="4"/>
  <c r="M35" i="4"/>
  <c r="O35" i="4"/>
  <c r="Q35" i="4"/>
  <c r="S35" i="4"/>
  <c r="U35" i="4"/>
  <c r="W35" i="4"/>
  <c r="Y35" i="4"/>
  <c r="AA35" i="4"/>
  <c r="AC35" i="4"/>
  <c r="AE35" i="4"/>
  <c r="E36" i="4"/>
  <c r="X3" i="7"/>
  <c r="G36" i="4"/>
  <c r="X4" i="7"/>
  <c r="I36" i="4"/>
  <c r="AP36" i="4" s="1"/>
  <c r="K36" i="4"/>
  <c r="M36" i="4"/>
  <c r="X7" i="7" s="1"/>
  <c r="O36" i="4"/>
  <c r="X8" i="7" s="1"/>
  <c r="Q36" i="4"/>
  <c r="X9" i="7"/>
  <c r="S36" i="4"/>
  <c r="X10" i="7"/>
  <c r="U36" i="4"/>
  <c r="X11" i="7"/>
  <c r="W36" i="4"/>
  <c r="X12" i="7" s="1"/>
  <c r="Y36" i="4"/>
  <c r="X13" i="7" s="1"/>
  <c r="AA36" i="4"/>
  <c r="X14" i="7" s="1"/>
  <c r="AC36" i="4"/>
  <c r="X15" i="7"/>
  <c r="AE36" i="4"/>
  <c r="X16" i="7"/>
  <c r="E37" i="4"/>
  <c r="Y3" i="7"/>
  <c r="G37" i="4"/>
  <c r="Y4" i="7" s="1"/>
  <c r="I37" i="4"/>
  <c r="Y5" i="7" s="1"/>
  <c r="K37" i="4"/>
  <c r="Y6" i="7" s="1"/>
  <c r="M37" i="4"/>
  <c r="Y7" i="7"/>
  <c r="O37" i="4"/>
  <c r="Y8" i="7"/>
  <c r="Q37" i="4"/>
  <c r="Y9" i="7"/>
  <c r="S37" i="4"/>
  <c r="Y10" i="7" s="1"/>
  <c r="U37" i="4"/>
  <c r="Y11" i="7" s="1"/>
  <c r="W37" i="4"/>
  <c r="Y12" i="7" s="1"/>
  <c r="Y37" i="4"/>
  <c r="Y13" i="7" s="1"/>
  <c r="AA37" i="4"/>
  <c r="Y14" i="7" s="1"/>
  <c r="AC37" i="4"/>
  <c r="Y15" i="7"/>
  <c r="AE37" i="4"/>
  <c r="Y16" i="7"/>
  <c r="E39" i="4"/>
  <c r="G39" i="4"/>
  <c r="I39" i="4"/>
  <c r="K39" i="4"/>
  <c r="AR39" i="4" s="1"/>
  <c r="M39" i="4"/>
  <c r="O39" i="4"/>
  <c r="Q39" i="4"/>
  <c r="S39" i="4"/>
  <c r="U39" i="4"/>
  <c r="W39" i="4"/>
  <c r="Y39" i="4"/>
  <c r="AA39" i="4"/>
  <c r="AC39" i="4"/>
  <c r="AE39" i="4"/>
  <c r="E40" i="4"/>
  <c r="Z3" i="7"/>
  <c r="G40" i="4"/>
  <c r="AP40" i="4" s="1"/>
  <c r="I40" i="4"/>
  <c r="Z5" i="7" s="1"/>
  <c r="K40" i="4"/>
  <c r="Z6" i="7"/>
  <c r="M40" i="4"/>
  <c r="Z7" i="7"/>
  <c r="O40" i="4"/>
  <c r="Z8" i="7"/>
  <c r="Q40" i="4"/>
  <c r="Z9" i="7" s="1"/>
  <c r="S40" i="4"/>
  <c r="AR40" i="4" s="1"/>
  <c r="U40" i="4"/>
  <c r="Z11" i="7" s="1"/>
  <c r="W40" i="4"/>
  <c r="Z12" i="7"/>
  <c r="Y40" i="4"/>
  <c r="Z13" i="7"/>
  <c r="AA40" i="4"/>
  <c r="Z14" i="7"/>
  <c r="AC40" i="4"/>
  <c r="Z15" i="7" s="1"/>
  <c r="AE40" i="4"/>
  <c r="Z16" i="7" s="1"/>
  <c r="E41" i="4"/>
  <c r="AA3" i="7" s="1"/>
  <c r="G41" i="4"/>
  <c r="AA4" i="7" s="1"/>
  <c r="I41" i="4"/>
  <c r="AA5" i="7"/>
  <c r="K41" i="4"/>
  <c r="AA6" i="7"/>
  <c r="M41" i="4"/>
  <c r="AA7" i="7" s="1"/>
  <c r="O41" i="4"/>
  <c r="AA8" i="7"/>
  <c r="Q41" i="4"/>
  <c r="AA9" i="7" s="1"/>
  <c r="S41" i="4"/>
  <c r="AA10" i="7" s="1"/>
  <c r="U41" i="4"/>
  <c r="AA11" i="7"/>
  <c r="W41" i="4"/>
  <c r="AA12" i="7"/>
  <c r="Y41" i="4"/>
  <c r="AA13" i="7" s="1"/>
  <c r="AA41" i="4"/>
  <c r="AA14" i="7"/>
  <c r="AC41" i="4"/>
  <c r="AA15" i="7" s="1"/>
  <c r="AE41" i="4"/>
  <c r="AA16" i="7" s="1"/>
  <c r="E42" i="4"/>
  <c r="G42" i="4"/>
  <c r="I42" i="4"/>
  <c r="K42" i="4"/>
  <c r="AL42" i="4" s="1"/>
  <c r="AM42" i="4" s="1"/>
  <c r="M42" i="4"/>
  <c r="O42" i="4"/>
  <c r="Q42" i="4"/>
  <c r="S42" i="4"/>
  <c r="U42" i="4"/>
  <c r="W42" i="4"/>
  <c r="Y42" i="4"/>
  <c r="AA42" i="4"/>
  <c r="AC42" i="4"/>
  <c r="AE42" i="4"/>
  <c r="E43" i="4"/>
  <c r="AB3" i="7" s="1"/>
  <c r="G43" i="4"/>
  <c r="AL43" i="4" s="1"/>
  <c r="AM43" i="4" s="1"/>
  <c r="AB4" i="7"/>
  <c r="I43" i="4"/>
  <c r="AB5" i="7" s="1"/>
  <c r="K43" i="4"/>
  <c r="AB6" i="7"/>
  <c r="M43" i="4"/>
  <c r="AB7" i="7" s="1"/>
  <c r="O43" i="4"/>
  <c r="AB8" i="7" s="1"/>
  <c r="Q43" i="4"/>
  <c r="AB9" i="7"/>
  <c r="S43" i="4"/>
  <c r="AB10" i="7"/>
  <c r="U43" i="4"/>
  <c r="AB11" i="7" s="1"/>
  <c r="W43" i="4"/>
  <c r="AB12" i="7" s="1"/>
  <c r="Y43" i="4"/>
  <c r="AB13" i="7" s="1"/>
  <c r="AA43" i="4"/>
  <c r="AB14" i="7" s="1"/>
  <c r="AC43" i="4"/>
  <c r="AB15" i="7"/>
  <c r="AE43" i="4"/>
  <c r="AB16" i="7"/>
  <c r="E44" i="4"/>
  <c r="AR44" i="4" s="1"/>
  <c r="G44" i="4"/>
  <c r="AC4" i="7"/>
  <c r="I44" i="4"/>
  <c r="AC5" i="7" s="1"/>
  <c r="K44" i="4"/>
  <c r="AC6" i="7" s="1"/>
  <c r="M44" i="4"/>
  <c r="AC7" i="7"/>
  <c r="O44" i="4"/>
  <c r="AC8" i="7"/>
  <c r="Q44" i="4"/>
  <c r="AC9" i="7" s="1"/>
  <c r="S44" i="4"/>
  <c r="AC10" i="7"/>
  <c r="U44" i="4"/>
  <c r="AC11" i="7" s="1"/>
  <c r="W44" i="4"/>
  <c r="AC12" i="7" s="1"/>
  <c r="Y44" i="4"/>
  <c r="AC13" i="7"/>
  <c r="AA44" i="4"/>
  <c r="AC14" i="7"/>
  <c r="AC44" i="4"/>
  <c r="AC15" i="7" s="1"/>
  <c r="AE44" i="4"/>
  <c r="AC16" i="7"/>
  <c r="C44" i="4"/>
  <c r="AP44" i="4" s="1"/>
  <c r="C43" i="4"/>
  <c r="AT43" i="4" s="1"/>
  <c r="C42" i="4"/>
  <c r="AP42" i="4" s="1"/>
  <c r="C41" i="4"/>
  <c r="AR41" i="4" s="1"/>
  <c r="C40" i="4"/>
  <c r="AN40" i="4" s="1"/>
  <c r="C39" i="4"/>
  <c r="AN39" i="4" s="1"/>
  <c r="C37" i="4"/>
  <c r="Y2" i="7" s="1"/>
  <c r="C36" i="4"/>
  <c r="AR36" i="4" s="1"/>
  <c r="X2" i="7"/>
  <c r="C35" i="4"/>
  <c r="AL35" i="4" s="1"/>
  <c r="AM35" i="4" s="1"/>
  <c r="C34" i="4"/>
  <c r="AN34" i="4" s="1"/>
  <c r="C33" i="4"/>
  <c r="V2" i="7" s="1"/>
  <c r="C32" i="4"/>
  <c r="AT32" i="4" s="1"/>
  <c r="C30" i="4"/>
  <c r="AL30" i="4" s="1"/>
  <c r="AM30" i="4" s="1"/>
  <c r="C29" i="4"/>
  <c r="AN29" i="4" s="1"/>
  <c r="C28" i="4"/>
  <c r="AP28" i="4" s="1"/>
  <c r="C27" i="4"/>
  <c r="AT27" i="4" s="1"/>
  <c r="C26" i="4"/>
  <c r="AR26" i="4" s="1"/>
  <c r="C25" i="4"/>
  <c r="AR25" i="4" s="1"/>
  <c r="C23" i="4"/>
  <c r="AT23" i="4" s="1"/>
  <c r="C22" i="4"/>
  <c r="AT22" i="4" s="1"/>
  <c r="C21" i="4"/>
  <c r="C20" i="4"/>
  <c r="AT20" i="4" s="1"/>
  <c r="O2" i="7"/>
  <c r="C19" i="4"/>
  <c r="AL19" i="4" s="1"/>
  <c r="AM19" i="4" s="1"/>
  <c r="C18" i="4"/>
  <c r="AP18" i="4" s="1"/>
  <c r="C16" i="4"/>
  <c r="AT16" i="4" s="1"/>
  <c r="M2" i="7"/>
  <c r="C15" i="4"/>
  <c r="AN15" i="4" s="1"/>
  <c r="C14" i="4"/>
  <c r="AP14" i="4" s="1"/>
  <c r="C13" i="4"/>
  <c r="C12" i="4"/>
  <c r="J2" i="7"/>
  <c r="C11" i="4"/>
  <c r="AN11" i="4" s="1"/>
  <c r="I2" i="7"/>
  <c r="C7" i="4"/>
  <c r="AR7" i="4" s="1"/>
  <c r="AT7" i="4"/>
  <c r="C8" i="4"/>
  <c r="AN8" i="4" s="1"/>
  <c r="AT8" i="4"/>
  <c r="C9" i="4"/>
  <c r="AP9" i="4" s="1"/>
  <c r="C6" i="4"/>
  <c r="AN6" i="4" s="1"/>
  <c r="C3" i="4"/>
  <c r="AG38" i="4"/>
  <c r="AG31" i="4"/>
  <c r="AG24" i="4"/>
  <c r="AG10" i="4"/>
  <c r="AG17" i="4"/>
  <c r="AG4" i="4"/>
  <c r="AH44" i="4"/>
  <c r="AG44" i="4"/>
  <c r="AH43" i="4"/>
  <c r="AG43" i="4"/>
  <c r="AH42" i="4"/>
  <c r="AG42" i="4"/>
  <c r="AH41" i="4"/>
  <c r="AG41" i="4"/>
  <c r="AH40" i="4"/>
  <c r="AG40" i="4"/>
  <c r="AH39" i="4"/>
  <c r="AG39" i="4"/>
  <c r="AH37" i="4"/>
  <c r="AG37" i="4"/>
  <c r="AH36" i="4"/>
  <c r="AG36" i="4"/>
  <c r="AH35" i="4"/>
  <c r="AG35" i="4"/>
  <c r="AH34" i="4"/>
  <c r="AG34" i="4"/>
  <c r="AH33" i="4"/>
  <c r="AG33" i="4"/>
  <c r="AH32" i="4"/>
  <c r="AG32" i="4"/>
  <c r="AH30" i="4"/>
  <c r="AG30" i="4"/>
  <c r="AH29" i="4"/>
  <c r="AG29" i="4"/>
  <c r="AH28" i="4"/>
  <c r="AG28" i="4"/>
  <c r="AH27" i="4"/>
  <c r="AG27" i="4"/>
  <c r="AH26" i="4"/>
  <c r="AG26" i="4"/>
  <c r="AH25" i="4"/>
  <c r="AG25" i="4"/>
  <c r="AH23" i="4"/>
  <c r="AG23" i="4"/>
  <c r="AH22" i="4"/>
  <c r="AG22" i="4"/>
  <c r="AH21" i="4"/>
  <c r="AG21" i="4"/>
  <c r="AH20" i="4"/>
  <c r="AG20" i="4"/>
  <c r="AH19" i="4"/>
  <c r="AG19" i="4"/>
  <c r="AH18" i="4"/>
  <c r="AG18" i="4"/>
  <c r="AH16" i="4"/>
  <c r="AG16" i="4"/>
  <c r="AH15" i="4"/>
  <c r="AG15" i="4"/>
  <c r="AH14" i="4"/>
  <c r="AG14" i="4"/>
  <c r="AH13" i="4"/>
  <c r="AG13" i="4"/>
  <c r="AH12" i="4"/>
  <c r="AG12" i="4"/>
  <c r="AH11" i="4"/>
  <c r="AG11" i="4"/>
  <c r="AH9" i="4"/>
  <c r="AG9" i="4"/>
  <c r="AH8" i="4"/>
  <c r="AG8" i="4"/>
  <c r="AH7" i="4"/>
  <c r="AG7" i="4"/>
  <c r="AH6" i="4"/>
  <c r="AG6" i="4"/>
  <c r="AH5" i="4"/>
  <c r="AG5" i="4"/>
  <c r="AH3" i="4"/>
  <c r="AG3" i="4"/>
  <c r="S9" i="3"/>
  <c r="S8" i="3"/>
  <c r="S5" i="3"/>
  <c r="S4" i="3"/>
  <c r="S3" i="3"/>
  <c r="S2" i="3"/>
  <c r="S7" i="3"/>
  <c r="AB2" i="7"/>
  <c r="F2" i="7"/>
  <c r="N2" i="7"/>
  <c r="Z2" i="7"/>
  <c r="AT40" i="4"/>
  <c r="AT35" i="4"/>
  <c r="AT42" i="4"/>
  <c r="AT33" i="4"/>
  <c r="AT13" i="4"/>
  <c r="AT11" i="4"/>
  <c r="AL34" i="4"/>
  <c r="AM34" i="4" s="1"/>
  <c r="AN30" i="4"/>
  <c r="U3" i="7"/>
  <c r="AP35" i="4"/>
  <c r="P2" i="7"/>
  <c r="Q2" i="7"/>
  <c r="AT36" i="4"/>
  <c r="AA2" i="7"/>
  <c r="AT21" i="4"/>
  <c r="AN21" i="4"/>
  <c r="L3" i="7"/>
  <c r="AT14" i="4"/>
  <c r="K2" i="7"/>
  <c r="D3" i="7"/>
  <c r="T2" i="7"/>
  <c r="AT29" i="4"/>
  <c r="S6" i="7"/>
  <c r="AP23" i="4"/>
  <c r="AN16" i="4"/>
  <c r="J4" i="7"/>
  <c r="G6" i="7"/>
  <c r="AP11" i="4"/>
  <c r="Z4" i="7"/>
  <c r="AL40" i="4"/>
  <c r="AM40" i="4" s="1"/>
  <c r="X6" i="7"/>
  <c r="V8" i="7"/>
  <c r="N8" i="7"/>
  <c r="AL7" i="4"/>
  <c r="AM7" i="4" s="1"/>
  <c r="AP7" i="4"/>
  <c r="AL6" i="4"/>
  <c r="AM6" i="4" s="1"/>
  <c r="AT30" i="4"/>
  <c r="AR15" i="4"/>
  <c r="AP39" i="4"/>
  <c r="H9" i="8"/>
  <c r="AT3" i="4"/>
  <c r="D2" i="7"/>
  <c r="AT12" i="4"/>
  <c r="AP22" i="4"/>
  <c r="AP19" i="4"/>
  <c r="H6" i="8"/>
  <c r="H5" i="8"/>
  <c r="H11" i="8"/>
  <c r="H10" i="8"/>
  <c r="S6" i="3"/>
  <c r="AP43" i="4" l="1"/>
  <c r="AN35" i="4"/>
  <c r="V6" i="3"/>
  <c r="AT25" i="4"/>
  <c r="AL12" i="4"/>
  <c r="AM12" i="4" s="1"/>
  <c r="AL9" i="4"/>
  <c r="AM9" i="4" s="1"/>
  <c r="AN3" i="4"/>
  <c r="AC2" i="7"/>
  <c r="AL25" i="4"/>
  <c r="AM25" i="4" s="1"/>
  <c r="M4" i="7"/>
  <c r="AN25" i="4"/>
  <c r="AN44" i="4"/>
  <c r="W2" i="7"/>
  <c r="AR43" i="4"/>
  <c r="AP25" i="4"/>
  <c r="AP33" i="4"/>
  <c r="AP37" i="4"/>
  <c r="AR16" i="4"/>
  <c r="AN20" i="4"/>
  <c r="AR27" i="4"/>
  <c r="AT19" i="4"/>
  <c r="S2" i="7"/>
  <c r="AR12" i="4"/>
  <c r="AL22" i="4"/>
  <c r="AM22" i="4" s="1"/>
  <c r="AR42" i="4"/>
  <c r="E2" i="7"/>
  <c r="AN37" i="4"/>
  <c r="AL23" i="4"/>
  <c r="AM23" i="4" s="1"/>
  <c r="AR29" i="4"/>
  <c r="AN43" i="4"/>
  <c r="AT26" i="4"/>
  <c r="AT41" i="4"/>
  <c r="AT34" i="4"/>
  <c r="AT44" i="4"/>
  <c r="K3" i="7"/>
  <c r="AP15" i="4"/>
  <c r="AN9" i="4"/>
  <c r="AP41" i="4"/>
  <c r="AL41" i="4"/>
  <c r="AM41" i="4" s="1"/>
  <c r="AN7" i="4"/>
  <c r="AL33" i="4"/>
  <c r="AM33" i="4" s="1"/>
  <c r="AR37" i="4"/>
  <c r="AL8" i="4"/>
  <c r="AM8" i="4" s="1"/>
  <c r="AN23" i="4"/>
  <c r="AP29" i="4"/>
  <c r="AN42" i="4"/>
  <c r="AP26" i="4"/>
  <c r="AT15" i="4"/>
  <c r="AL28" i="4"/>
  <c r="AM28" i="4" s="1"/>
  <c r="L2" i="7"/>
  <c r="Z10" i="7"/>
  <c r="T3" i="7"/>
  <c r="S12" i="7"/>
  <c r="Q3" i="7"/>
  <c r="N3" i="7"/>
  <c r="I5" i="7"/>
  <c r="E6" i="7"/>
  <c r="AN27" i="4"/>
  <c r="AT39" i="4"/>
  <c r="AL44" i="4"/>
  <c r="AM44" i="4" s="1"/>
  <c r="AR35" i="4"/>
  <c r="AL37" i="4"/>
  <c r="AM37" i="4" s="1"/>
  <c r="AL14" i="4"/>
  <c r="AM14" i="4" s="1"/>
  <c r="AR21" i="4"/>
  <c r="AN41" i="4"/>
  <c r="AR34" i="4"/>
  <c r="T6" i="3"/>
  <c r="U6" i="3" s="1"/>
  <c r="AL13" i="4"/>
  <c r="AM13" i="4" s="1"/>
  <c r="AP20" i="4"/>
  <c r="AP34" i="4"/>
  <c r="AP12" i="4"/>
  <c r="AP27" i="4"/>
  <c r="AT28" i="4"/>
  <c r="AR6" i="4"/>
  <c r="AC3" i="7"/>
  <c r="X5" i="7"/>
  <c r="V3" i="7"/>
  <c r="U6" i="7"/>
  <c r="P3" i="7"/>
  <c r="O6" i="7"/>
  <c r="K7" i="7"/>
  <c r="J3" i="7"/>
  <c r="D6" i="7"/>
  <c r="AL15" i="4"/>
  <c r="AM15" i="4" s="1"/>
  <c r="X6" i="3"/>
  <c r="AR9" i="4"/>
  <c r="AR19" i="4"/>
  <c r="AN32" i="4"/>
  <c r="AL39" i="4"/>
  <c r="AM39" i="4" s="1"/>
  <c r="AR3" i="4"/>
  <c r="AR13" i="4"/>
  <c r="AR30" i="4"/>
  <c r="AL3" i="4"/>
  <c r="AM3" i="4" s="1"/>
  <c r="AR28" i="4"/>
  <c r="AP13" i="4"/>
  <c r="AT9" i="4"/>
  <c r="AT18" i="4"/>
  <c r="AR32" i="4"/>
  <c r="AR8" i="4"/>
  <c r="H2" i="7"/>
  <c r="U2" i="7"/>
  <c r="AR33" i="4"/>
  <c r="AN36" i="4"/>
  <c r="AT37" i="4"/>
  <c r="AP16" i="4"/>
  <c r="AP32" i="4"/>
  <c r="AN26" i="4"/>
  <c r="G2" i="7"/>
  <c r="AR22" i="4"/>
  <c r="AR20" i="4"/>
  <c r="AL36" i="4"/>
  <c r="AM36" i="4" s="1"/>
  <c r="AN18" i="4"/>
  <c r="R2" i="7"/>
  <c r="AT6" i="4"/>
  <c r="AL18" i="4"/>
  <c r="AM18" i="4" s="1"/>
</calcChain>
</file>

<file path=xl/sharedStrings.xml><?xml version="1.0" encoding="utf-8"?>
<sst xmlns="http://schemas.openxmlformats.org/spreadsheetml/2006/main" count="214" uniqueCount="101">
  <si>
    <t>MEAN</t>
  </si>
  <si>
    <t>SD</t>
  </si>
  <si>
    <t>N</t>
  </si>
  <si>
    <t>Eyes</t>
  </si>
  <si>
    <t>Diameter of egg without processes</t>
  </si>
  <si>
    <t>Diameter of egg with processes</t>
  </si>
  <si>
    <t>pt</t>
  </si>
  <si>
    <t>Lunules IV with teeth</t>
  </si>
  <si>
    <t>Cuticular pores</t>
  </si>
  <si>
    <t>Distance between processes</t>
  </si>
  <si>
    <t>Granulation on legs I</t>
  </si>
  <si>
    <t>Granulation on legs II</t>
  </si>
  <si>
    <t>Granulation on legs III</t>
  </si>
  <si>
    <t>Granulation on legs IV</t>
  </si>
  <si>
    <t>Process base/height ratio</t>
  </si>
  <si>
    <t>–</t>
  </si>
  <si>
    <t>µm</t>
  </si>
  <si>
    <t>Terminal disc width</t>
  </si>
  <si>
    <t>CHARACTER</t>
  </si>
  <si>
    <t>RANGE</t>
  </si>
  <si>
    <t>Holotype</t>
  </si>
  <si>
    <t>SPECIMEN</t>
  </si>
  <si>
    <t>1 (HOL)</t>
  </si>
  <si>
    <t>Lunules I with teeth</t>
  </si>
  <si>
    <t>Lunules II with teeth</t>
  </si>
  <si>
    <t>Lunules III with teeth</t>
  </si>
  <si>
    <t>Body length</t>
  </si>
  <si>
    <t>Number of processes on the egg circumference</t>
  </si>
  <si>
    <t>Process height</t>
  </si>
  <si>
    <t>Process base width</t>
  </si>
  <si>
    <t>Buccal tube</t>
  </si>
  <si>
    <t xml:space="preserve">     Length</t>
  </si>
  <si>
    <t xml:space="preserve">     Stylet support insertion point</t>
  </si>
  <si>
    <t xml:space="preserve">     External width</t>
  </si>
  <si>
    <t xml:space="preserve">     Internal width</t>
  </si>
  <si>
    <t xml:space="preserve">     Ventral lamina length</t>
  </si>
  <si>
    <t>Claw 1 lengths</t>
  </si>
  <si>
    <t xml:space="preserve">     Macroplacoid 1</t>
  </si>
  <si>
    <t xml:space="preserve">     Macroplacoid 2</t>
  </si>
  <si>
    <t xml:space="preserve">     Macroplacoid 3</t>
  </si>
  <si>
    <t xml:space="preserve">     Microplacoid</t>
  </si>
  <si>
    <t xml:space="preserve">     Macroplacoid row</t>
  </si>
  <si>
    <t xml:space="preserve">     Placoid row</t>
  </si>
  <si>
    <t xml:space="preserve">     External base</t>
  </si>
  <si>
    <t xml:space="preserve">     External primary branch</t>
  </si>
  <si>
    <t xml:space="preserve">     External secondary branch</t>
  </si>
  <si>
    <t xml:space="preserve">     Internal base</t>
  </si>
  <si>
    <t xml:space="preserve">     Internal primary branch</t>
  </si>
  <si>
    <t xml:space="preserve">     Internal secondary branch</t>
  </si>
  <si>
    <t>Claw 2 lengths</t>
  </si>
  <si>
    <t>Claw 3 lengths</t>
  </si>
  <si>
    <t>Claw 4 lengths</t>
  </si>
  <si>
    <t xml:space="preserve">     Anterior base</t>
  </si>
  <si>
    <t xml:space="preserve">     Anterior primary branch</t>
  </si>
  <si>
    <t xml:space="preserve">     Anterior secondary branch</t>
  </si>
  <si>
    <t xml:space="preserve">     Posterior base</t>
  </si>
  <si>
    <t xml:space="preserve">     Posterior primary branch</t>
  </si>
  <si>
    <t xml:space="preserve">     Posterior secondary branch</t>
  </si>
  <si>
    <t>Placoid lengths</t>
  </si>
  <si>
    <t>INSTRUCTIONS and TERMS OF USE</t>
  </si>
  <si>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</si>
  <si>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</si>
  <si>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</si>
  <si>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</si>
  <si>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r>
      <t xml:space="preserve">This is a morphometric template for species of the Tardigrada Superfamiy </t>
    </r>
    <r>
      <rPr>
        <b/>
        <sz val="12"/>
        <rFont val="Calibri"/>
        <family val="2"/>
        <charset val="238"/>
      </rPr>
      <t>Macrobiotoidea.</t>
    </r>
  </si>
  <si>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"individuals" and "eggs". If a structure is not measurable leave the cell empty (enetring zeros will mean that the trait has a value of 0).</t>
    </r>
  </si>
  <si>
    <t>Data from sheets "individuals" and "eggs" are automatically copied to the four remaining "stats" sheets. Data in those sheets are arranged for statistical analyses in the majority of statistical software.</t>
  </si>
  <si>
    <t>The "individuals" and "eggs" sheets automatically calculate basic statistics (number of measurements, range, mean and SD). The table with these statistics is placed after the last (15th) specimen. The summary table can be then copied and pasted directly to MS Word.</t>
  </si>
  <si>
    <t>Individual</t>
  </si>
  <si>
    <t>Buccal tube length</t>
  </si>
  <si>
    <t>Stylet support insertion point</t>
  </si>
  <si>
    <t>Buccal tube external width</t>
  </si>
  <si>
    <t>Buccal tube internal width</t>
  </si>
  <si>
    <t>Ventral lamina length</t>
  </si>
  <si>
    <t>Macroplacoid 1</t>
  </si>
  <si>
    <t>Macroplacoid 2</t>
  </si>
  <si>
    <t>Microplacoid</t>
  </si>
  <si>
    <t>Macroplacoid row</t>
  </si>
  <si>
    <t>Placoid row</t>
  </si>
  <si>
    <t>Claw 4 anterior primary branch</t>
  </si>
  <si>
    <t>Claw 4 anterior secondary branch</t>
  </si>
  <si>
    <t>Claw 4 posterior primary branch</t>
  </si>
  <si>
    <t>Claw 4 posterior secondary branch</t>
  </si>
  <si>
    <t>egg</t>
  </si>
  <si>
    <t>Claw 1 external primary branch</t>
  </si>
  <si>
    <t>Claw 1 external secondary branch</t>
  </si>
  <si>
    <t>Claw 1 internal primary branch</t>
  </si>
  <si>
    <t>Claw 1 internal secondary branch</t>
  </si>
  <si>
    <t>Claw 2 external primary branch</t>
  </si>
  <si>
    <t>Claw 2 external secondary branch</t>
  </si>
  <si>
    <t>Claw 2 internal primary branch</t>
  </si>
  <si>
    <t>Claw 2 internal secondary branch</t>
  </si>
  <si>
    <t>Claw 3 external primary branch</t>
  </si>
  <si>
    <t>Claw 3 external secondary branch</t>
  </si>
  <si>
    <t>Claw 3 internal primary branch</t>
  </si>
  <si>
    <t>Claw 3 internal secondary branch</t>
  </si>
  <si>
    <t>Species</t>
  </si>
  <si>
    <t>Population</t>
  </si>
  <si>
    <t>Country.number</t>
  </si>
  <si>
    <r>
      <t xml:space="preserve">This template can be freely used but each published use must be credited as </t>
    </r>
    <r>
      <rPr>
        <b/>
        <sz val="12"/>
        <rFont val="Calibri"/>
        <family val="2"/>
        <charset val="238"/>
      </rPr>
      <t xml:space="preserve">Morphometric data were handled using the Macrobiotoidea ver. 1.1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</si>
  <si>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Macrobiotus paulinae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</si>
</sst>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0"/>
      <name val="Arial CE"/>
      <charset val="238"/>
    </font>
    <font>
      <sz val="10"/>
      <name val="Arial CE"/>
      <charset val="238"/>
    </font>
    <font>
      <b/>
      <sz val="12"/>
      <name val="Calibri"/>
      <family val="2"/>
      <charset val="238"/>
    </font>
    <font>
      <sz val="12"/>
      <name val="Calibri"/>
      <family val="2"/>
      <charset val="238"/>
    </font>
    <font>
      <i/>
      <sz val="12"/>
      <name val="Calibri"/>
      <family val="2"/>
      <charset val="238"/>
    </font>
    <font>
      <i/>
      <sz val="10"/>
      <name val="Arial CE"/>
      <charset val="238"/>
    </font>
    <font>
      <b/>
      <sz val="10"/>
      <name val="Arial CE"/>
      <charset val="238"/>
    </font>
    <font>
      <u/>
      <sz val="10"/>
      <color theme="10"/>
      <name val="Arial CE"/>
      <charset val="238"/>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i/>
      <sz val="10"/>
      <color rgb="FF008000"/>
      <name val="Calibri"/>
      <family val="2"/>
      <charset val="238"/>
      <scheme val="minor"/>
    </font>
    <font>
      <b/>
      <sz val="14"/>
      <color rgb="FFFF0000"/>
      <name val="Calibri"/>
      <family val="2"/>
      <charset val="238"/>
      <scheme val="minor"/>
    </font>
  </fonts>
  <fills count="5">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double">
        <color indexed="64"/>
      </right>
      <top style="medium">
        <color indexed="64"/>
      </top>
      <bottom/>
      <diagonal/>
    </border>
    <border>
      <left/>
      <right/>
      <top style="medium">
        <color indexed="64"/>
      </top>
      <bottom style="thin">
        <color indexed="64"/>
      </bottom>
      <diagonal/>
    </border>
  </borders>
  <cellStyleXfs count="3">
    <xf numFmtId="0" fontId="0" fillId="0" borderId="0"/>
    <xf numFmtId="0" fontId="7" fillId="0" borderId="0" applyNumberFormat="0" applyFill="0" applyBorder="0" applyAlignment="0" applyProtection="0">
      <alignment vertical="top"/>
      <protection locked="0"/>
    </xf>
    <xf numFmtId="9" fontId="1" fillId="0" borderId="0" applyFont="0" applyFill="0" applyBorder="0" applyAlignment="0" applyProtection="0"/>
  </cellStyleXfs>
  <cellXfs count="166">
    <xf numFmtId="0" fontId="0" fillId="0" borderId="0" xfId="0"/>
    <xf numFmtId="0" fontId="8" fillId="0" borderId="1" xfId="0" applyFont="1" applyFill="1" applyBorder="1" applyAlignment="1">
      <alignment horizontal="right"/>
    </xf>
    <xf numFmtId="0" fontId="9" fillId="0" borderId="0" xfId="0" applyFont="1" applyFill="1" applyBorder="1" applyAlignment="1">
      <alignment horizontal="center"/>
    </xf>
    <xf numFmtId="0" fontId="8" fillId="0" borderId="1" xfId="0" applyFont="1" applyFill="1" applyBorder="1" applyAlignment="1">
      <alignment horizontal="left"/>
    </xf>
    <xf numFmtId="0" fontId="9" fillId="0" borderId="1" xfId="0" applyFont="1" applyFill="1" applyBorder="1" applyAlignment="1">
      <alignment horizontal="center"/>
    </xf>
    <xf numFmtId="0" fontId="8"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9" fillId="0" borderId="1" xfId="0" applyFont="1" applyFill="1" applyBorder="1" applyAlignment="1">
      <alignment horizontal="left"/>
    </xf>
    <xf numFmtId="164" fontId="9" fillId="0" borderId="1" xfId="0" applyNumberFormat="1" applyFont="1" applyFill="1" applyBorder="1" applyAlignment="1">
      <alignment horizontal="center"/>
    </xf>
    <xf numFmtId="0" fontId="9" fillId="0" borderId="5" xfId="0" applyFont="1" applyFill="1" applyBorder="1" applyAlignment="1">
      <alignment horizontal="left"/>
    </xf>
    <xf numFmtId="0" fontId="9" fillId="0" borderId="6" xfId="0" applyFont="1" applyFill="1" applyBorder="1" applyAlignment="1">
      <alignment horizontal="center" vertical="center"/>
    </xf>
    <xf numFmtId="164" fontId="9" fillId="0" borderId="0" xfId="0" applyNumberFormat="1" applyFont="1" applyFill="1" applyBorder="1" applyAlignment="1">
      <alignment horizontal="right" vertical="center"/>
    </xf>
    <xf numFmtId="164" fontId="9" fillId="0" borderId="0" xfId="0" applyNumberFormat="1" applyFont="1" applyFill="1" applyBorder="1" applyAlignment="1">
      <alignment horizontal="center" vertical="center"/>
    </xf>
    <xf numFmtId="164" fontId="9" fillId="0" borderId="0" xfId="0" applyNumberFormat="1" applyFont="1" applyFill="1" applyBorder="1" applyAlignment="1">
      <alignment horizontal="left" vertical="center"/>
    </xf>
    <xf numFmtId="164" fontId="11" fillId="0" borderId="0" xfId="0" applyNumberFormat="1" applyFont="1" applyFill="1" applyBorder="1" applyAlignment="1">
      <alignment horizontal="right" vertical="center"/>
    </xf>
    <xf numFmtId="164" fontId="11" fillId="0" borderId="0" xfId="0" applyNumberFormat="1" applyFont="1" applyFill="1" applyBorder="1" applyAlignment="1">
      <alignment horizontal="center" vertical="center"/>
    </xf>
    <xf numFmtId="164" fontId="11" fillId="0" borderId="6" xfId="0" applyNumberFormat="1" applyFont="1" applyFill="1" applyBorder="1" applyAlignment="1">
      <alignment horizontal="left" vertical="center"/>
    </xf>
    <xf numFmtId="164" fontId="11" fillId="0" borderId="6" xfId="0" applyNumberFormat="1" applyFont="1" applyFill="1" applyBorder="1" applyAlignment="1">
      <alignment horizontal="center" vertical="center"/>
    </xf>
    <xf numFmtId="164" fontId="11" fillId="0" borderId="5"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7" xfId="0" applyFont="1" applyFill="1" applyBorder="1" applyAlignment="1">
      <alignment horizontal="left"/>
    </xf>
    <xf numFmtId="0" fontId="9" fillId="0" borderId="8" xfId="0" applyFont="1" applyFill="1" applyBorder="1" applyAlignment="1">
      <alignment horizontal="center" vertical="center"/>
    </xf>
    <xf numFmtId="164" fontId="9" fillId="0" borderId="9" xfId="0" applyNumberFormat="1" applyFont="1" applyFill="1" applyBorder="1" applyAlignment="1">
      <alignment horizontal="center" vertical="center"/>
    </xf>
    <xf numFmtId="164" fontId="9" fillId="0" borderId="9" xfId="0" applyNumberFormat="1" applyFont="1" applyFill="1" applyBorder="1" applyAlignment="1">
      <alignment horizontal="left" vertical="center"/>
    </xf>
    <xf numFmtId="164" fontId="11" fillId="0" borderId="9" xfId="0" applyNumberFormat="1" applyFont="1" applyFill="1" applyBorder="1" applyAlignment="1">
      <alignment horizontal="right" vertical="center"/>
    </xf>
    <xf numFmtId="164" fontId="11" fillId="0" borderId="9" xfId="0" applyNumberFormat="1" applyFont="1" applyFill="1" applyBorder="1" applyAlignment="1">
      <alignment horizontal="center" vertical="center"/>
    </xf>
    <xf numFmtId="164" fontId="11" fillId="0" borderId="8" xfId="0" applyNumberFormat="1" applyFont="1" applyFill="1" applyBorder="1" applyAlignment="1">
      <alignment horizontal="left" vertical="center"/>
    </xf>
    <xf numFmtId="164" fontId="11" fillId="0" borderId="8" xfId="0" applyNumberFormat="1" applyFont="1" applyFill="1" applyBorder="1" applyAlignment="1">
      <alignment horizontal="center" vertical="center"/>
    </xf>
    <xf numFmtId="164" fontId="11" fillId="0" borderId="7" xfId="0" applyNumberFormat="1" applyFont="1" applyFill="1" applyBorder="1" applyAlignment="1">
      <alignment horizontal="center" vertical="center"/>
    </xf>
    <xf numFmtId="0" fontId="9" fillId="0" borderId="0" xfId="0" applyFont="1" applyFill="1" applyBorder="1" applyAlignment="1">
      <alignment horizontal="left"/>
    </xf>
    <xf numFmtId="1" fontId="9" fillId="0" borderId="0" xfId="0" applyNumberFormat="1" applyFont="1" applyFill="1" applyBorder="1" applyAlignment="1">
      <alignment horizontal="center"/>
    </xf>
    <xf numFmtId="164" fontId="9" fillId="0" borderId="0" xfId="0" applyNumberFormat="1" applyFont="1" applyFill="1" applyBorder="1" applyAlignment="1">
      <alignment horizontal="center"/>
    </xf>
    <xf numFmtId="0" fontId="12" fillId="0" borderId="1" xfId="0" applyFont="1" applyFill="1" applyBorder="1" applyAlignment="1">
      <alignment horizontal="center"/>
    </xf>
    <xf numFmtId="164" fontId="12" fillId="0" borderId="1" xfId="0" applyNumberFormat="1" applyFont="1" applyFill="1" applyBorder="1" applyAlignment="1">
      <alignment horizontal="center"/>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13" xfId="0" applyFont="1" applyFill="1" applyBorder="1" applyAlignment="1">
      <alignment horizontal="left"/>
    </xf>
    <xf numFmtId="164" fontId="9" fillId="0" borderId="10" xfId="0" applyNumberFormat="1" applyFont="1" applyFill="1" applyBorder="1" applyAlignment="1">
      <alignment horizontal="center" vertical="center" wrapText="1"/>
    </xf>
    <xf numFmtId="164" fontId="9" fillId="0" borderId="11" xfId="0" applyNumberFormat="1" applyFont="1" applyFill="1" applyBorder="1" applyAlignment="1">
      <alignment horizontal="center" vertical="center" wrapText="1"/>
    </xf>
    <xf numFmtId="0" fontId="9" fillId="0" borderId="14" xfId="0" applyFont="1" applyFill="1" applyBorder="1" applyAlignment="1">
      <alignment horizontal="left"/>
    </xf>
    <xf numFmtId="164" fontId="9" fillId="0" borderId="15" xfId="0" applyNumberFormat="1" applyFont="1" applyFill="1" applyBorder="1" applyAlignment="1">
      <alignment horizontal="center" vertical="center" wrapText="1"/>
    </xf>
    <xf numFmtId="164" fontId="9" fillId="0" borderId="16" xfId="0" applyNumberFormat="1" applyFont="1" applyFill="1" applyBorder="1" applyAlignment="1">
      <alignment horizontal="center" vertical="center" wrapText="1"/>
    </xf>
    <xf numFmtId="0" fontId="9" fillId="0" borderId="17" xfId="0" applyFont="1" applyFill="1" applyBorder="1" applyAlignment="1">
      <alignment horizontal="left" vertical="center" wrapText="1"/>
    </xf>
    <xf numFmtId="164" fontId="9" fillId="0" borderId="18"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0" fontId="9" fillId="0" borderId="19" xfId="0" applyFont="1" applyFill="1" applyBorder="1" applyAlignment="1">
      <alignment horizontal="left" vertical="center" wrapText="1"/>
    </xf>
    <xf numFmtId="164" fontId="9" fillId="0" borderId="20" xfId="0" applyNumberFormat="1" applyFont="1" applyFill="1" applyBorder="1" applyAlignment="1">
      <alignment horizontal="center" vertical="center" wrapText="1"/>
    </xf>
    <xf numFmtId="164" fontId="9" fillId="0" borderId="21" xfId="0" applyNumberFormat="1" applyFont="1" applyFill="1" applyBorder="1" applyAlignment="1">
      <alignment horizontal="center" vertical="center" wrapText="1"/>
    </xf>
    <xf numFmtId="164" fontId="9" fillId="0" borderId="22" xfId="0" applyNumberFormat="1" applyFont="1" applyFill="1" applyBorder="1" applyAlignment="1">
      <alignment horizontal="center"/>
    </xf>
    <xf numFmtId="2" fontId="9" fillId="0" borderId="0" xfId="0" applyNumberFormat="1" applyFont="1" applyFill="1" applyBorder="1" applyAlignment="1">
      <alignment horizontal="center"/>
    </xf>
    <xf numFmtId="164" fontId="9" fillId="0" borderId="23" xfId="0" applyNumberFormat="1" applyFont="1" applyFill="1" applyBorder="1" applyAlignment="1">
      <alignment horizontal="center"/>
    </xf>
    <xf numFmtId="0" fontId="9" fillId="0" borderId="14" xfId="0" applyFont="1" applyFill="1" applyBorder="1" applyAlignment="1">
      <alignment horizontal="left" vertical="center" wrapText="1"/>
    </xf>
    <xf numFmtId="164" fontId="9" fillId="0" borderId="24" xfId="0" applyNumberFormat="1" applyFont="1" applyFill="1" applyBorder="1" applyAlignment="1">
      <alignment horizontal="center"/>
    </xf>
    <xf numFmtId="0" fontId="9" fillId="0" borderId="0" xfId="0" applyFont="1" applyFill="1" applyBorder="1" applyAlignment="1">
      <alignment horizontal="center" vertical="center" wrapText="1"/>
    </xf>
    <xf numFmtId="0" fontId="9" fillId="0" borderId="25" xfId="0" applyFont="1" applyFill="1" applyBorder="1" applyAlignment="1">
      <alignment horizontal="left"/>
    </xf>
    <xf numFmtId="0" fontId="9" fillId="0" borderId="0"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9" fillId="0" borderId="27" xfId="0" applyFont="1" applyFill="1" applyBorder="1"/>
    <xf numFmtId="0" fontId="9" fillId="0" borderId="1" xfId="0" applyFont="1" applyBorder="1" applyAlignment="1">
      <alignment vertical="top"/>
    </xf>
    <xf numFmtId="164" fontId="9" fillId="2" borderId="27" xfId="0" applyNumberFormat="1" applyFont="1" applyFill="1" applyBorder="1" applyAlignment="1">
      <alignment horizontal="center"/>
    </xf>
    <xf numFmtId="164" fontId="12" fillId="2" borderId="28" xfId="0" applyNumberFormat="1" applyFont="1" applyFill="1" applyBorder="1" applyAlignment="1">
      <alignment horizontal="center"/>
    </xf>
    <xf numFmtId="1" fontId="11" fillId="0" borderId="6" xfId="0" applyNumberFormat="1" applyFont="1" applyFill="1" applyBorder="1" applyAlignment="1">
      <alignment horizontal="left" vertical="center"/>
    </xf>
    <xf numFmtId="1" fontId="11" fillId="0" borderId="0" xfId="0" applyNumberFormat="1" applyFont="1" applyFill="1" applyBorder="1" applyAlignment="1">
      <alignment horizontal="right" vertical="center"/>
    </xf>
    <xf numFmtId="1" fontId="11" fillId="0" borderId="6" xfId="0" applyNumberFormat="1" applyFont="1" applyFill="1" applyBorder="1" applyAlignment="1">
      <alignment horizontal="center" vertical="center"/>
    </xf>
    <xf numFmtId="1" fontId="11" fillId="0" borderId="5" xfId="0" applyNumberFormat="1" applyFont="1" applyFill="1" applyBorder="1" applyAlignment="1">
      <alignment horizontal="center" vertical="center"/>
    </xf>
    <xf numFmtId="1" fontId="11" fillId="0" borderId="0" xfId="0" applyNumberFormat="1" applyFont="1" applyFill="1" applyBorder="1" applyAlignment="1">
      <alignment horizontal="center" vertical="center"/>
    </xf>
    <xf numFmtId="1" fontId="9" fillId="0" borderId="1" xfId="0" applyNumberFormat="1" applyFont="1" applyFill="1" applyBorder="1" applyAlignment="1">
      <alignment horizontal="center"/>
    </xf>
    <xf numFmtId="1" fontId="12" fillId="0" borderId="1" xfId="0" applyNumberFormat="1" applyFont="1" applyFill="1" applyBorder="1" applyAlignment="1">
      <alignment horizontal="center"/>
    </xf>
    <xf numFmtId="1" fontId="9" fillId="0" borderId="5" xfId="0" applyNumberFormat="1" applyFont="1" applyFill="1" applyBorder="1" applyAlignment="1">
      <alignment horizontal="left"/>
    </xf>
    <xf numFmtId="1" fontId="9" fillId="0" borderId="6" xfId="0" applyNumberFormat="1" applyFont="1" applyFill="1" applyBorder="1" applyAlignment="1">
      <alignment horizontal="center" vertical="center"/>
    </xf>
    <xf numFmtId="1" fontId="9" fillId="0" borderId="0" xfId="0" applyNumberFormat="1" applyFont="1" applyFill="1" applyBorder="1" applyAlignment="1">
      <alignment horizontal="right" vertical="center"/>
    </xf>
    <xf numFmtId="1" fontId="9" fillId="0" borderId="0" xfId="0" applyNumberFormat="1" applyFont="1" applyFill="1" applyBorder="1" applyAlignment="1">
      <alignment horizontal="center" vertical="center"/>
    </xf>
    <xf numFmtId="1" fontId="9" fillId="0" borderId="0" xfId="0" applyNumberFormat="1" applyFont="1" applyFill="1" applyBorder="1" applyAlignment="1">
      <alignment horizontal="left" vertical="center"/>
    </xf>
    <xf numFmtId="0" fontId="0" fillId="0" borderId="0" xfId="0" applyAlignment="1">
      <alignment vertical="top"/>
    </xf>
    <xf numFmtId="0" fontId="13" fillId="3" borderId="29" xfId="0" applyFont="1" applyFill="1" applyBorder="1" applyAlignment="1">
      <alignment horizontal="center" vertical="top" wrapText="1"/>
    </xf>
    <xf numFmtId="0" fontId="14" fillId="3" borderId="30" xfId="0" applyFont="1" applyFill="1" applyBorder="1" applyAlignment="1">
      <alignment horizontal="left" vertical="top" wrapText="1"/>
    </xf>
    <xf numFmtId="0" fontId="13" fillId="3" borderId="31" xfId="0" applyFont="1" applyFill="1" applyBorder="1" applyAlignment="1">
      <alignment horizontal="center" vertical="top" wrapText="1"/>
    </xf>
    <xf numFmtId="0" fontId="14" fillId="3" borderId="32" xfId="0" applyFont="1" applyFill="1" applyBorder="1" applyAlignment="1">
      <alignment horizontal="left" vertical="top" wrapText="1"/>
    </xf>
    <xf numFmtId="0" fontId="14" fillId="3" borderId="33" xfId="0" applyFont="1" applyFill="1" applyBorder="1" applyAlignment="1">
      <alignment horizontal="left" vertical="top" wrapText="1"/>
    </xf>
    <xf numFmtId="0" fontId="15" fillId="4" borderId="31" xfId="0" applyFont="1" applyFill="1" applyBorder="1" applyAlignment="1">
      <alignment horizontal="center" vertical="top" wrapText="1"/>
    </xf>
    <xf numFmtId="0" fontId="14" fillId="4" borderId="33" xfId="0" applyFont="1" applyFill="1" applyBorder="1" applyAlignment="1">
      <alignment horizontal="left" vertical="top" wrapText="1"/>
    </xf>
    <xf numFmtId="0" fontId="13" fillId="3" borderId="34" xfId="0" applyFont="1" applyFill="1" applyBorder="1" applyAlignment="1">
      <alignment horizontal="center" vertical="top" wrapText="1"/>
    </xf>
    <xf numFmtId="1" fontId="9" fillId="0" borderId="35" xfId="0" applyNumberFormat="1" applyFont="1" applyFill="1" applyBorder="1" applyAlignment="1">
      <alignment horizontal="center" vertical="center"/>
    </xf>
    <xf numFmtId="164" fontId="9" fillId="0" borderId="35" xfId="0" applyNumberFormat="1" applyFont="1" applyFill="1" applyBorder="1" applyAlignment="1">
      <alignment horizontal="center" vertical="center"/>
    </xf>
    <xf numFmtId="164" fontId="9" fillId="0" borderId="36" xfId="0" applyNumberFormat="1" applyFont="1" applyFill="1" applyBorder="1" applyAlignment="1">
      <alignment horizontal="right" vertical="center"/>
    </xf>
    <xf numFmtId="164" fontId="9" fillId="0" borderId="36" xfId="0" applyNumberFormat="1" applyFont="1" applyFill="1" applyBorder="1" applyAlignment="1">
      <alignment horizontal="center" vertical="center"/>
    </xf>
    <xf numFmtId="9" fontId="16" fillId="0" borderId="1" xfId="2" applyFont="1" applyFill="1" applyBorder="1" applyAlignment="1">
      <alignment horizontal="center"/>
    </xf>
    <xf numFmtId="9" fontId="16" fillId="0" borderId="37" xfId="2" applyFont="1" applyFill="1" applyBorder="1" applyAlignment="1">
      <alignment horizontal="center"/>
    </xf>
    <xf numFmtId="9" fontId="16" fillId="0" borderId="16" xfId="2" applyFont="1" applyFill="1" applyBorder="1" applyAlignment="1">
      <alignment horizontal="center"/>
    </xf>
    <xf numFmtId="9" fontId="16" fillId="0" borderId="24" xfId="2" applyFont="1" applyFill="1" applyBorder="1" applyAlignment="1">
      <alignment horizontal="center"/>
    </xf>
    <xf numFmtId="9" fontId="16" fillId="0" borderId="38" xfId="2" applyFont="1" applyFill="1" applyBorder="1" applyAlignment="1">
      <alignment horizontal="center"/>
    </xf>
    <xf numFmtId="9" fontId="16" fillId="0" borderId="22" xfId="2" applyFont="1" applyFill="1" applyBorder="1" applyAlignment="1">
      <alignment horizontal="center"/>
    </xf>
    <xf numFmtId="9" fontId="16" fillId="0" borderId="39" xfId="2" applyFont="1" applyFill="1" applyBorder="1" applyAlignment="1">
      <alignment horizontal="center"/>
    </xf>
    <xf numFmtId="9" fontId="16" fillId="0" borderId="21" xfId="2" applyFont="1" applyFill="1" applyBorder="1" applyAlignment="1">
      <alignment horizontal="center"/>
    </xf>
    <xf numFmtId="9" fontId="16" fillId="0" borderId="23" xfId="2" applyFont="1" applyFill="1" applyBorder="1" applyAlignment="1">
      <alignment horizontal="center"/>
    </xf>
    <xf numFmtId="0" fontId="8" fillId="0" borderId="40" xfId="0" applyFont="1" applyFill="1" applyBorder="1" applyAlignment="1">
      <alignment horizontal="center" vertical="center"/>
    </xf>
    <xf numFmtId="0" fontId="5" fillId="0" borderId="1" xfId="0" applyFont="1" applyFill="1" applyBorder="1" applyAlignment="1">
      <alignment horizontal="left" vertical="center"/>
    </xf>
    <xf numFmtId="0" fontId="0" fillId="0" borderId="1" xfId="0" applyFill="1" applyBorder="1" applyAlignment="1">
      <alignment horizontal="center" vertical="center"/>
    </xf>
    <xf numFmtId="0" fontId="9" fillId="0" borderId="1" xfId="0" applyFont="1" applyFill="1" applyBorder="1" applyAlignment="1">
      <alignment horizontal="left" vertical="top" wrapText="1"/>
    </xf>
    <xf numFmtId="0" fontId="0" fillId="0" borderId="0" xfId="0" applyFill="1" applyAlignment="1">
      <alignment horizontal="center" vertical="top"/>
    </xf>
    <xf numFmtId="1" fontId="6"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164" fontId="0" fillId="0" borderId="1" xfId="2" applyNumberFormat="1" applyFont="1" applyFill="1" applyBorder="1" applyAlignment="1">
      <alignment horizontal="center" vertical="center" wrapText="1"/>
    </xf>
    <xf numFmtId="0" fontId="0" fillId="0" borderId="0" xfId="0"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0" fillId="0" borderId="0" xfId="0" applyFill="1" applyAlignment="1">
      <alignment horizontal="center" vertical="center" wrapText="1"/>
    </xf>
    <xf numFmtId="164" fontId="9" fillId="0" borderId="12" xfId="0" applyNumberFormat="1" applyFont="1" applyFill="1" applyBorder="1" applyAlignment="1">
      <alignment horizontal="center" vertical="center" wrapText="1"/>
    </xf>
    <xf numFmtId="164" fontId="9" fillId="0" borderId="24" xfId="0" applyNumberFormat="1" applyFont="1" applyFill="1" applyBorder="1" applyAlignment="1">
      <alignment horizontal="center" vertical="center" wrapText="1"/>
    </xf>
    <xf numFmtId="164" fontId="9" fillId="0" borderId="22" xfId="0" applyNumberFormat="1" applyFont="1" applyFill="1" applyBorder="1" applyAlignment="1">
      <alignment horizontal="center" vertical="center" wrapText="1"/>
    </xf>
    <xf numFmtId="164" fontId="9" fillId="0" borderId="23" xfId="0" applyNumberFormat="1" applyFont="1" applyFill="1" applyBorder="1" applyAlignment="1">
      <alignment horizontal="center" vertical="center" wrapText="1"/>
    </xf>
    <xf numFmtId="1" fontId="9" fillId="0" borderId="8" xfId="0" applyNumberFormat="1" applyFont="1" applyFill="1" applyBorder="1" applyAlignment="1">
      <alignment horizontal="center" vertical="center" wrapText="1"/>
    </xf>
    <xf numFmtId="1" fontId="9" fillId="0" borderId="41" xfId="0" applyNumberFormat="1" applyFont="1" applyFill="1" applyBorder="1" applyAlignment="1">
      <alignment horizontal="center" vertical="center" wrapText="1"/>
    </xf>
    <xf numFmtId="1" fontId="9" fillId="0" borderId="42" xfId="0" applyNumberFormat="1" applyFont="1" applyFill="1" applyBorder="1" applyAlignment="1">
      <alignment horizontal="center" vertical="center" wrapText="1"/>
    </xf>
    <xf numFmtId="9" fontId="9" fillId="0" borderId="0" xfId="2" applyFont="1" applyFill="1" applyBorder="1" applyAlignment="1">
      <alignment horizontal="right" vertical="center"/>
    </xf>
    <xf numFmtId="9" fontId="9" fillId="0" borderId="0" xfId="2" applyFont="1" applyFill="1" applyBorder="1" applyAlignment="1">
      <alignment horizontal="left" vertical="center"/>
    </xf>
    <xf numFmtId="9" fontId="9" fillId="0" borderId="0" xfId="2" applyFont="1" applyFill="1" applyBorder="1" applyAlignment="1">
      <alignment horizontal="center" vertical="center"/>
    </xf>
    <xf numFmtId="0" fontId="9" fillId="0" borderId="9" xfId="0" applyFont="1" applyFill="1" applyBorder="1" applyAlignment="1">
      <alignment horizontal="left"/>
    </xf>
    <xf numFmtId="0" fontId="9" fillId="0" borderId="9" xfId="0" applyFont="1" applyFill="1" applyBorder="1" applyAlignment="1">
      <alignment horizontal="center" vertical="center"/>
    </xf>
    <xf numFmtId="1" fontId="9" fillId="0" borderId="9" xfId="0" applyNumberFormat="1" applyFont="1" applyFill="1" applyBorder="1" applyAlignment="1">
      <alignment horizontal="right" vertical="center"/>
    </xf>
    <xf numFmtId="1" fontId="9" fillId="0" borderId="9" xfId="0" applyNumberFormat="1" applyFont="1" applyFill="1" applyBorder="1" applyAlignment="1">
      <alignment horizontal="left" vertical="center"/>
    </xf>
    <xf numFmtId="0" fontId="9" fillId="0" borderId="43" xfId="0" applyFont="1" applyFill="1" applyBorder="1" applyAlignment="1">
      <alignment horizontal="left"/>
    </xf>
    <xf numFmtId="0" fontId="9" fillId="0" borderId="43" xfId="0" applyFont="1" applyFill="1" applyBorder="1" applyAlignment="1">
      <alignment horizontal="center" vertical="center"/>
    </xf>
    <xf numFmtId="164" fontId="9" fillId="0" borderId="43" xfId="0" applyNumberFormat="1" applyFont="1" applyFill="1" applyBorder="1" applyAlignment="1">
      <alignment horizontal="right" vertical="center"/>
    </xf>
    <xf numFmtId="164" fontId="9" fillId="0" borderId="43" xfId="0" applyNumberFormat="1" applyFont="1" applyFill="1" applyBorder="1" applyAlignment="1">
      <alignment horizontal="center" vertical="center"/>
    </xf>
    <xf numFmtId="164" fontId="9" fillId="0" borderId="43" xfId="0" applyNumberFormat="1" applyFont="1" applyFill="1" applyBorder="1" applyAlignment="1">
      <alignment horizontal="left" vertical="center"/>
    </xf>
    <xf numFmtId="0" fontId="8" fillId="0" borderId="40" xfId="0" applyFont="1" applyFill="1" applyBorder="1" applyAlignment="1">
      <alignment horizontal="left" vertical="center" wrapText="1"/>
    </xf>
    <xf numFmtId="164" fontId="9" fillId="0" borderId="44" xfId="0" applyNumberFormat="1" applyFont="1" applyFill="1" applyBorder="1" applyAlignment="1">
      <alignment horizontal="center" vertical="center" wrapText="1"/>
    </xf>
    <xf numFmtId="164" fontId="9" fillId="0" borderId="45" xfId="0" applyNumberFormat="1" applyFont="1" applyFill="1" applyBorder="1" applyAlignment="1">
      <alignment horizontal="center" vertical="center" wrapText="1"/>
    </xf>
    <xf numFmtId="164" fontId="9" fillId="0" borderId="27" xfId="0" applyNumberFormat="1" applyFont="1" applyFill="1" applyBorder="1" applyAlignment="1">
      <alignment horizontal="center" vertical="center" wrapText="1"/>
    </xf>
    <xf numFmtId="164" fontId="9" fillId="0" borderId="46" xfId="0" applyNumberFormat="1" applyFont="1" applyFill="1" applyBorder="1" applyAlignment="1">
      <alignment horizontal="center" vertical="center" wrapText="1"/>
    </xf>
    <xf numFmtId="1" fontId="9" fillId="0" borderId="36" xfId="0" applyNumberFormat="1" applyFont="1" applyFill="1" applyBorder="1" applyAlignment="1">
      <alignment horizontal="center" vertical="center" wrapText="1"/>
    </xf>
    <xf numFmtId="2" fontId="0" fillId="0" borderId="1" xfId="0" applyNumberFormat="1" applyFill="1" applyBorder="1" applyAlignment="1">
      <alignment horizontal="center" vertical="center" wrapText="1"/>
    </xf>
    <xf numFmtId="164" fontId="0" fillId="0" borderId="0" xfId="0" applyNumberFormat="1" applyFill="1" applyAlignment="1">
      <alignment horizontal="center" vertical="center" wrapText="1"/>
    </xf>
    <xf numFmtId="1" fontId="0" fillId="0" borderId="0" xfId="0" applyNumberFormat="1" applyFill="1" applyAlignment="1">
      <alignment horizontal="center" vertical="center" wrapText="1"/>
    </xf>
    <xf numFmtId="9" fontId="0" fillId="0" borderId="1" xfId="2" applyFont="1" applyFill="1" applyBorder="1" applyAlignment="1">
      <alignment horizontal="center" vertical="center" wrapText="1"/>
    </xf>
    <xf numFmtId="164" fontId="12" fillId="2" borderId="18" xfId="0" applyNumberFormat="1" applyFont="1" applyFill="1" applyBorder="1" applyAlignment="1">
      <alignment horizontal="center"/>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Font="1" applyFill="1" applyBorder="1" applyAlignment="1">
      <alignment horizontal="left" vertical="center"/>
    </xf>
    <xf numFmtId="0" fontId="1" fillId="3" borderId="47" xfId="1" applyFont="1" applyFill="1" applyBorder="1" applyAlignment="1" applyProtection="1">
      <alignment horizontal="left" vertical="top" wrapText="1"/>
    </xf>
    <xf numFmtId="0" fontId="17" fillId="3" borderId="48" xfId="0" applyFont="1" applyFill="1" applyBorder="1" applyAlignment="1">
      <alignment horizontal="center" vertical="center" wrapText="1"/>
    </xf>
    <xf numFmtId="0" fontId="17" fillId="3" borderId="49" xfId="0" applyFont="1" applyFill="1" applyBorder="1" applyAlignment="1">
      <alignment horizontal="center" vertical="center" wrapText="1"/>
    </xf>
    <xf numFmtId="9" fontId="9" fillId="0" borderId="0" xfId="2" applyFont="1" applyFill="1" applyBorder="1" applyAlignment="1">
      <alignment horizontal="center" vertical="center"/>
    </xf>
    <xf numFmtId="9" fontId="9" fillId="0" borderId="40" xfId="2" applyFont="1" applyFill="1" applyBorder="1" applyAlignment="1">
      <alignment horizontal="center" vertical="center"/>
    </xf>
    <xf numFmtId="1" fontId="9" fillId="0" borderId="0" xfId="0" applyNumberFormat="1" applyFont="1" applyFill="1" applyBorder="1" applyAlignment="1">
      <alignment horizontal="center"/>
    </xf>
    <xf numFmtId="1" fontId="9" fillId="0" borderId="43" xfId="0" applyNumberFormat="1" applyFont="1" applyFill="1" applyBorder="1" applyAlignment="1">
      <alignment horizontal="center"/>
    </xf>
    <xf numFmtId="1" fontId="8" fillId="0" borderId="1" xfId="0" applyNumberFormat="1" applyFont="1" applyFill="1" applyBorder="1" applyAlignment="1">
      <alignment horizontal="center"/>
    </xf>
    <xf numFmtId="0" fontId="8" fillId="0" borderId="1" xfId="0" applyFont="1" applyFill="1" applyBorder="1" applyAlignment="1">
      <alignment horizontal="center"/>
    </xf>
    <xf numFmtId="0" fontId="8" fillId="0" borderId="40"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51" xfId="0" applyFont="1" applyFill="1" applyBorder="1" applyAlignment="1">
      <alignment horizontal="center" vertical="center"/>
    </xf>
    <xf numFmtId="0" fontId="8" fillId="0" borderId="51" xfId="0" applyFont="1" applyFill="1" applyBorder="1" applyAlignment="1">
      <alignment horizontal="left" vertical="center"/>
    </xf>
    <xf numFmtId="0" fontId="8" fillId="0" borderId="4" xfId="0" applyFont="1" applyFill="1" applyBorder="1" applyAlignment="1">
      <alignment horizontal="left" vertical="center"/>
    </xf>
    <xf numFmtId="0" fontId="8" fillId="0" borderId="6"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8" fillId="0" borderId="52" xfId="0" applyFont="1" applyFill="1" applyBorder="1" applyAlignment="1">
      <alignment horizontal="center" vertical="center"/>
    </xf>
  </cellXfs>
  <cellStyles count="3">
    <cellStyle name="Hiperłącze" xfId="1" builtinId="8"/>
    <cellStyle name="Normalny" xfId="0" builtinId="0"/>
    <cellStyle name="Procentowy"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Macrobiotoidea%20ver.%201.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1"/>
  <sheetViews>
    <sheetView tabSelected="1" workbookViewId="0">
      <selection activeCell="B2" sqref="B2:C2"/>
    </sheetView>
  </sheetViews>
  <sheetFormatPr defaultRowHeight="12.75" x14ac:dyDescent="0.2"/>
  <cols>
    <col min="1" max="1" width="3" customWidth="1"/>
    <col min="2" max="2" width="3.5703125" style="77" customWidth="1"/>
    <col min="3" max="3" width="115.5703125" customWidth="1"/>
  </cols>
  <sheetData>
    <row r="1" spans="2:3" ht="13.5" thickBot="1" x14ac:dyDescent="0.25"/>
    <row r="2" spans="2:3" ht="19.5" thickBot="1" x14ac:dyDescent="0.25">
      <c r="B2" s="147" t="s">
        <v>59</v>
      </c>
      <c r="C2" s="148"/>
    </row>
    <row r="3" spans="2:3" ht="15.75" x14ac:dyDescent="0.2">
      <c r="B3" s="78">
        <v>1</v>
      </c>
      <c r="C3" s="79" t="s">
        <v>64</v>
      </c>
    </row>
    <row r="4" spans="2:3" ht="63" x14ac:dyDescent="0.2">
      <c r="B4" s="80">
        <v>2</v>
      </c>
      <c r="C4" s="81" t="s">
        <v>65</v>
      </c>
    </row>
    <row r="5" spans="2:3" ht="47.25" x14ac:dyDescent="0.2">
      <c r="B5" s="78">
        <v>3</v>
      </c>
      <c r="C5" s="81" t="s">
        <v>67</v>
      </c>
    </row>
    <row r="6" spans="2:3" ht="47.25" x14ac:dyDescent="0.2">
      <c r="B6" s="80">
        <v>4</v>
      </c>
      <c r="C6" s="81" t="s">
        <v>60</v>
      </c>
    </row>
    <row r="7" spans="2:3" ht="31.5" x14ac:dyDescent="0.2">
      <c r="B7" s="78">
        <v>5</v>
      </c>
      <c r="C7" s="81" t="s">
        <v>61</v>
      </c>
    </row>
    <row r="8" spans="2:3" ht="31.5" x14ac:dyDescent="0.2">
      <c r="B8" s="80">
        <v>6</v>
      </c>
      <c r="C8" s="81" t="s">
        <v>66</v>
      </c>
    </row>
    <row r="9" spans="2:3" ht="31.5" x14ac:dyDescent="0.2">
      <c r="B9" s="78">
        <v>7</v>
      </c>
      <c r="C9" s="82" t="s">
        <v>62</v>
      </c>
    </row>
    <row r="10" spans="2:3" ht="78.75" x14ac:dyDescent="0.2">
      <c r="B10" s="83">
        <v>8</v>
      </c>
      <c r="C10" s="84" t="s">
        <v>99</v>
      </c>
    </row>
    <row r="11" spans="2:3" ht="16.5" thickBot="1" x14ac:dyDescent="0.25">
      <c r="B11" s="85">
        <v>9</v>
      </c>
      <c r="C11" s="146" t="s">
        <v>63</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CC00"/>
  </sheetPr>
  <dimension ref="A1:AT65"/>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26.5703125" style="2" bestFit="1" customWidth="1"/>
    <col min="2" max="31" width="6.5703125" style="2" customWidth="1"/>
    <col min="32" max="32" width="2.85546875" style="2" customWidth="1"/>
    <col min="33" max="33" width="26.5703125" style="2" bestFit="1" customWidth="1"/>
    <col min="34" max="34" width="3.140625" style="2" bestFit="1" customWidth="1"/>
    <col min="35" max="35" width="5.5703125" style="2" bestFit="1" customWidth="1"/>
    <col min="36" max="36" width="2.42578125" style="2" customWidth="1"/>
    <col min="37" max="37" width="5.5703125" style="2" bestFit="1" customWidth="1"/>
    <col min="38" max="38" width="7.42578125" style="2" bestFit="1" customWidth="1"/>
    <col min="39" max="39" width="2.42578125" style="2" customWidth="1"/>
    <col min="40" max="40" width="7.42578125" style="2" bestFit="1" customWidth="1"/>
    <col min="41" max="41" width="7.5703125" style="2" bestFit="1" customWidth="1"/>
    <col min="42" max="42" width="7.42578125" style="2" bestFit="1" customWidth="1"/>
    <col min="43" max="43" width="7.5703125" style="2" bestFit="1" customWidth="1"/>
    <col min="44" max="44" width="7.42578125" style="2" bestFit="1" customWidth="1"/>
    <col min="45" max="45" width="5.5703125" style="2" bestFit="1" customWidth="1"/>
    <col min="46" max="46" width="7.42578125" style="2" bestFit="1" customWidth="1"/>
    <col min="47" max="16384" width="9.140625" style="2"/>
  </cols>
  <sheetData>
    <row r="1" spans="1:46" x14ac:dyDescent="0.2">
      <c r="A1" s="1" t="s">
        <v>21</v>
      </c>
      <c r="B1" s="153" t="s">
        <v>22</v>
      </c>
      <c r="C1" s="153"/>
      <c r="D1" s="153">
        <v>2</v>
      </c>
      <c r="E1" s="153"/>
      <c r="F1" s="153">
        <v>3</v>
      </c>
      <c r="G1" s="153"/>
      <c r="H1" s="153">
        <v>4</v>
      </c>
      <c r="I1" s="153"/>
      <c r="J1" s="153">
        <v>5</v>
      </c>
      <c r="K1" s="153"/>
      <c r="L1" s="153">
        <v>6</v>
      </c>
      <c r="M1" s="153"/>
      <c r="N1" s="153">
        <v>7</v>
      </c>
      <c r="O1" s="153"/>
      <c r="P1" s="153">
        <v>8</v>
      </c>
      <c r="Q1" s="153"/>
      <c r="R1" s="153">
        <v>9</v>
      </c>
      <c r="S1" s="153"/>
      <c r="T1" s="153">
        <v>10</v>
      </c>
      <c r="U1" s="153"/>
      <c r="V1" s="153">
        <v>11</v>
      </c>
      <c r="W1" s="153"/>
      <c r="X1" s="154">
        <v>12</v>
      </c>
      <c r="Y1" s="154"/>
      <c r="Z1" s="154">
        <v>13</v>
      </c>
      <c r="AA1" s="154"/>
      <c r="AB1" s="154">
        <v>14</v>
      </c>
      <c r="AC1" s="154"/>
      <c r="AD1" s="154">
        <v>15</v>
      </c>
      <c r="AE1" s="154"/>
      <c r="AG1" s="158" t="s">
        <v>18</v>
      </c>
      <c r="AH1" s="160" t="s">
        <v>2</v>
      </c>
      <c r="AI1" s="155" t="s">
        <v>19</v>
      </c>
      <c r="AJ1" s="155"/>
      <c r="AK1" s="155"/>
      <c r="AL1" s="155"/>
      <c r="AM1" s="155"/>
      <c r="AN1" s="156"/>
      <c r="AO1" s="155" t="s">
        <v>0</v>
      </c>
      <c r="AP1" s="156"/>
      <c r="AQ1" s="155" t="s">
        <v>1</v>
      </c>
      <c r="AR1" s="157"/>
      <c r="AS1" s="155" t="s">
        <v>20</v>
      </c>
      <c r="AT1" s="155"/>
    </row>
    <row r="2" spans="1:46" x14ac:dyDescent="0.2">
      <c r="A2" s="3" t="s">
        <v>18</v>
      </c>
      <c r="B2" s="4" t="s">
        <v>16</v>
      </c>
      <c r="C2" s="34" t="s">
        <v>6</v>
      </c>
      <c r="D2" s="4" t="s">
        <v>16</v>
      </c>
      <c r="E2" s="34" t="s">
        <v>6</v>
      </c>
      <c r="F2" s="4" t="s">
        <v>16</v>
      </c>
      <c r="G2" s="34" t="s">
        <v>6</v>
      </c>
      <c r="H2" s="4" t="s">
        <v>16</v>
      </c>
      <c r="I2" s="34" t="s">
        <v>6</v>
      </c>
      <c r="J2" s="4" t="s">
        <v>16</v>
      </c>
      <c r="K2" s="34" t="s">
        <v>6</v>
      </c>
      <c r="L2" s="4" t="s">
        <v>16</v>
      </c>
      <c r="M2" s="34" t="s">
        <v>6</v>
      </c>
      <c r="N2" s="4" t="s">
        <v>16</v>
      </c>
      <c r="O2" s="34" t="s">
        <v>6</v>
      </c>
      <c r="P2" s="4" t="s">
        <v>16</v>
      </c>
      <c r="Q2" s="34" t="s">
        <v>6</v>
      </c>
      <c r="R2" s="4" t="s">
        <v>16</v>
      </c>
      <c r="S2" s="34" t="s">
        <v>6</v>
      </c>
      <c r="T2" s="4" t="s">
        <v>16</v>
      </c>
      <c r="U2" s="34" t="s">
        <v>6</v>
      </c>
      <c r="V2" s="4" t="s">
        <v>16</v>
      </c>
      <c r="W2" s="34" t="s">
        <v>6</v>
      </c>
      <c r="X2" s="4" t="s">
        <v>16</v>
      </c>
      <c r="Y2" s="34" t="s">
        <v>6</v>
      </c>
      <c r="Z2" s="4" t="s">
        <v>16</v>
      </c>
      <c r="AA2" s="34" t="s">
        <v>6</v>
      </c>
      <c r="AB2" s="4" t="s">
        <v>16</v>
      </c>
      <c r="AC2" s="34" t="s">
        <v>6</v>
      </c>
      <c r="AD2" s="4" t="s">
        <v>16</v>
      </c>
      <c r="AE2" s="34" t="s">
        <v>6</v>
      </c>
      <c r="AG2" s="159"/>
      <c r="AH2" s="161"/>
      <c r="AI2" s="162" t="s">
        <v>16</v>
      </c>
      <c r="AJ2" s="162"/>
      <c r="AK2" s="162"/>
      <c r="AL2" s="163" t="s">
        <v>6</v>
      </c>
      <c r="AM2" s="163"/>
      <c r="AN2" s="164"/>
      <c r="AO2" s="5" t="s">
        <v>16</v>
      </c>
      <c r="AP2" s="6" t="s">
        <v>6</v>
      </c>
      <c r="AQ2" s="5" t="s">
        <v>16</v>
      </c>
      <c r="AR2" s="7" t="s">
        <v>6</v>
      </c>
      <c r="AS2" s="5" t="s">
        <v>16</v>
      </c>
      <c r="AT2" s="8" t="s">
        <v>6</v>
      </c>
    </row>
    <row r="3" spans="1:46" x14ac:dyDescent="0.2">
      <c r="A3" s="9" t="s">
        <v>26</v>
      </c>
      <c r="B3" s="70">
        <v>262</v>
      </c>
      <c r="C3" s="71">
        <f>IF(AND((B3&gt;0),(B$5&gt;0)),(B3/B$5*100),"")</f>
        <v>922.53521126760563</v>
      </c>
      <c r="D3" s="70">
        <v>280</v>
      </c>
      <c r="E3" s="71">
        <f>IF(AND((D3&gt;0),(D$5&gt;0)),(D3/D$5*100),"")</f>
        <v>918.03278688524586</v>
      </c>
      <c r="F3" s="70">
        <v>250</v>
      </c>
      <c r="G3" s="71">
        <f>IF(AND((F3&gt;0),(F$5&gt;0)),(F3/F$5*100),"")</f>
        <v>874.12587412587413</v>
      </c>
      <c r="H3" s="70">
        <v>293.8</v>
      </c>
      <c r="I3" s="71">
        <f>IF(AND((H3&gt;0),(H$5&gt;0)),(H3/H$5*100),"")</f>
        <v>999.31972789115662</v>
      </c>
      <c r="J3" s="70">
        <v>340</v>
      </c>
      <c r="K3" s="71">
        <f>IF(AND((J3&gt;0),(J$5&gt;0)),(J3/J$5*100),"")</f>
        <v>1046.1538461538462</v>
      </c>
      <c r="L3" s="70">
        <v>292</v>
      </c>
      <c r="M3" s="71">
        <f>IF(AND((L3&gt;0),(L$5&gt;0)),(L3/L$5*100),"")</f>
        <v>1006.8965517241379</v>
      </c>
      <c r="N3" s="70">
        <v>287</v>
      </c>
      <c r="O3" s="71">
        <f>IF(AND((N3&gt;0),(N$5&gt;0)),(N3/N$5*100),"")</f>
        <v>894.08099688473521</v>
      </c>
      <c r="P3" s="70">
        <v>237</v>
      </c>
      <c r="Q3" s="71">
        <f>IF(AND((P3&gt;0),(P$5&gt;0)),(P3/P$5*100),"")</f>
        <v>837.45583038869245</v>
      </c>
      <c r="R3" s="70">
        <v>330</v>
      </c>
      <c r="S3" s="71">
        <f>IF(AND((R3&gt;0),(R$5&gt;0)),(R3/R$5*100),"")</f>
        <v>1006.0975609756099</v>
      </c>
      <c r="T3" s="70">
        <v>298</v>
      </c>
      <c r="U3" s="71">
        <f>IF(AND((T3&gt;0),(T$5&gt;0)),(T3/T$5*100),"")</f>
        <v>1000</v>
      </c>
      <c r="V3" s="70">
        <v>374</v>
      </c>
      <c r="W3" s="71">
        <f>IF(AND((V3&gt;0),(V$5&gt;0)),(V3/V$5*100),"")</f>
        <v>1165.1090342679129</v>
      </c>
      <c r="X3" s="70">
        <v>333</v>
      </c>
      <c r="Y3" s="71">
        <f>IF(AND((X3&gt;0),(X$5&gt;0)),(X3/X$5*100),"")</f>
        <v>1136.5187713310579</v>
      </c>
      <c r="Z3" s="70">
        <v>323</v>
      </c>
      <c r="AA3" s="71">
        <f>IF(AND((Z3&gt;0),(Z$5&gt;0)),(Z3/Z$5*100),"")</f>
        <v>987.76758409785919</v>
      </c>
      <c r="AB3" s="70">
        <v>355</v>
      </c>
      <c r="AC3" s="71">
        <f>IF(AND((AB3&gt;0),(AB$5&gt;0)),(AB3/AB$5*100),"")</f>
        <v>1075.7575757575758</v>
      </c>
      <c r="AD3" s="70">
        <v>400</v>
      </c>
      <c r="AE3" s="71">
        <f>IF(AND((AD3&gt;0),(AD$5&gt;0)),(AD3/AD$5*100),"")</f>
        <v>1123.5955056179773</v>
      </c>
      <c r="AF3" s="32"/>
      <c r="AG3" s="72" t="str">
        <f>A3</f>
        <v>Body length</v>
      </c>
      <c r="AH3" s="73">
        <f>COUNT(B3,D3,F3,H3,J3,L3,N3,P3,R3,T3,V3,X3,Z3,AB3,AD3)</f>
        <v>15</v>
      </c>
      <c r="AI3" s="74">
        <f>IF(SUM(B3,D3,F3,H3,J3,L3,N3,P3,R3,T3,V3,X3,Z3,AB3,AD3)&gt;0,MIN(B3,D3,F3,H3,J3,L3,N3,P3,R3,T3,V3,X3,Z3,AB3,AD3),"")</f>
        <v>237</v>
      </c>
      <c r="AJ3" s="75" t="str">
        <f>IF(COUNT(AI3)&gt;0,"–","?")</f>
        <v>–</v>
      </c>
      <c r="AK3" s="76">
        <f>IF(SUM(B3,D3,F3,H3,J3,L3,N3,P3,R3,T3,V3,X3,Z3,AB3,AD3)&gt;0,MAX(B3,D3,F3,H3,J3,L3,N3,P3,R3,T3,V3,X3,Z3,AB3,AD3),"")</f>
        <v>400</v>
      </c>
      <c r="AL3" s="66">
        <f>IF(SUM(C3,E3,G3,I3,K3,M3,O3,Q3,S3,U3,W3,Y3,AA3,AC3,AE3)&gt;0,MIN(C3,E3,G3,I3,K3,M3,O3,Q3,S3,U3,W3,Y3,AA3,AC3,AE3),"")</f>
        <v>837.45583038869245</v>
      </c>
      <c r="AM3" s="69" t="str">
        <f>IF(COUNT(AL3)&gt;0,"–","?")</f>
        <v>–</v>
      </c>
      <c r="AN3" s="65">
        <f>IF(SUM(C3,E3,G3,I3,K3,M3,O3,Q3,S3,U3,W3,Y3,AA3,AC3,AE3)&gt;0,MAX(C3,E3,G3,I3,K3,M3,O3,Q3,S3,U3,W3,Y3,AA3,AC3,AE3),"")</f>
        <v>1165.1090342679129</v>
      </c>
      <c r="AO3" s="86">
        <f>IF(SUM(B3,D3,F3,H3,J3,L3,N3,P3,R3,T3,V3,X3,Z3,AB3,AD3)&gt;0,AVERAGE(B3,D3,F3,H3,J3,L3,N3,P3,R3,T3,V3,X3,Z3,AB3,AD3),"?")</f>
        <v>310.32</v>
      </c>
      <c r="AP3" s="67">
        <f>IF(SUM(C3,E3,G3,I3,K3,M3,O3,Q3,S3,U3,W3,Y3,AA3,AC3,AE3)&gt;0,AVERAGE(C3,E3,G3,I3,K3,M3,O3,Q3,S3,U3,W3,Y3,AA3,AC3,AE3),"?")</f>
        <v>999.56312382461908</v>
      </c>
      <c r="AQ3" s="75">
        <f>IF(COUNT(B3,D3,F3,H3,J3,L3,N3,P3,R3,T3,V3,X3,Z3,AB3,AD3)&gt;1,STDEV(B3,D3,F3,H3,J3,L3,N3,P3,R3,T3,V3,X3,Z3,AB3,AD3),"?")</f>
        <v>45.989054598427366</v>
      </c>
      <c r="AR3" s="68">
        <f>IF(COUNT(C3,E3,G3,I3,K3,M3,O3,Q3,S3,U3,W3,Y3,AA3,AC3,AE3)&gt;1,STDEV(C3,E3,G3,I3,K3,M3,O3,Q3,S3,U3,W3,Y3,AA3,AC3,AE3),"?")</f>
        <v>98.372010698066362</v>
      </c>
      <c r="AS3" s="75">
        <f>IF(COUNT(B3)&gt;0,B3,"?")</f>
        <v>262</v>
      </c>
      <c r="AT3" s="69">
        <f>IF(COUNT(C3)&gt;0,C3,"?")</f>
        <v>922.53521126760563</v>
      </c>
    </row>
    <row r="4" spans="1:46" x14ac:dyDescent="0.2">
      <c r="A4" s="61" t="s">
        <v>30</v>
      </c>
      <c r="B4" s="63"/>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141"/>
      <c r="AG4" s="11" t="str">
        <f>A4</f>
        <v>Buccal tube</v>
      </c>
      <c r="AH4" s="12"/>
      <c r="AI4" s="13"/>
      <c r="AJ4" s="14"/>
      <c r="AK4" s="15"/>
      <c r="AL4" s="16"/>
      <c r="AM4" s="17"/>
      <c r="AN4" s="18"/>
      <c r="AO4" s="87"/>
      <c r="AP4" s="19"/>
      <c r="AQ4" s="14"/>
      <c r="AR4" s="20"/>
      <c r="AS4" s="14"/>
      <c r="AT4" s="17"/>
    </row>
    <row r="5" spans="1:46" x14ac:dyDescent="0.2">
      <c r="A5" s="9" t="s">
        <v>31</v>
      </c>
      <c r="B5" s="10">
        <v>28.4</v>
      </c>
      <c r="C5" s="35" t="s">
        <v>15</v>
      </c>
      <c r="D5" s="10">
        <v>30.5</v>
      </c>
      <c r="E5" s="35" t="s">
        <v>15</v>
      </c>
      <c r="F5" s="10">
        <v>28.6</v>
      </c>
      <c r="G5" s="35" t="s">
        <v>15</v>
      </c>
      <c r="H5" s="10">
        <v>29.4</v>
      </c>
      <c r="I5" s="35" t="s">
        <v>15</v>
      </c>
      <c r="J5" s="10">
        <v>32.5</v>
      </c>
      <c r="K5" s="35" t="s">
        <v>15</v>
      </c>
      <c r="L5" s="10">
        <v>29</v>
      </c>
      <c r="M5" s="35" t="s">
        <v>15</v>
      </c>
      <c r="N5" s="10">
        <v>32.1</v>
      </c>
      <c r="O5" s="35" t="s">
        <v>15</v>
      </c>
      <c r="P5" s="10">
        <v>28.3</v>
      </c>
      <c r="Q5" s="35" t="s">
        <v>15</v>
      </c>
      <c r="R5" s="10">
        <v>32.799999999999997</v>
      </c>
      <c r="S5" s="35" t="s">
        <v>15</v>
      </c>
      <c r="T5" s="10">
        <v>29.8</v>
      </c>
      <c r="U5" s="35" t="s">
        <v>15</v>
      </c>
      <c r="V5" s="10">
        <v>32.1</v>
      </c>
      <c r="W5" s="35" t="s">
        <v>15</v>
      </c>
      <c r="X5" s="10">
        <v>29.3</v>
      </c>
      <c r="Y5" s="35" t="s">
        <v>15</v>
      </c>
      <c r="Z5" s="10">
        <v>32.700000000000003</v>
      </c>
      <c r="AA5" s="35" t="s">
        <v>15</v>
      </c>
      <c r="AB5" s="10">
        <v>33</v>
      </c>
      <c r="AC5" s="35" t="s">
        <v>15</v>
      </c>
      <c r="AD5" s="10">
        <v>35.6</v>
      </c>
      <c r="AE5" s="35" t="s">
        <v>15</v>
      </c>
      <c r="AG5" s="11" t="str">
        <f t="shared" ref="AG5:AG44" si="0">A5</f>
        <v xml:space="preserve">     Length</v>
      </c>
      <c r="AH5" s="12">
        <f>COUNT(B5,D5,F5,H5,J5,L5,N5,P5,R5,T5,V5,X5,Z5,AB5,AD5)</f>
        <v>15</v>
      </c>
      <c r="AI5" s="13">
        <f t="shared" ref="AI5:AI44" si="1">IF(SUM(B5,D5,F5,H5,J5,L5,N5,P5,R5,T5,V5,X5,Z5,AB5,AD5)&gt;0,MIN(B5,D5,F5,H5,J5,L5,N5,P5,R5,T5,V5,X5,Z5,AB5,AD5),"")</f>
        <v>28.3</v>
      </c>
      <c r="AJ5" s="14" t="str">
        <f t="shared" ref="AJ5:AJ44" si="2">IF(COUNT(AI5)&gt;0,"–","?")</f>
        <v>–</v>
      </c>
      <c r="AK5" s="15">
        <f t="shared" ref="AK5:AK44" si="3">IF(SUM(B5,D5,F5,H5,J5,L5,N5,P5,R5,T5,V5,X5,Z5,AB5,AD5)&gt;0,MAX(B5,D5,F5,H5,J5,L5,N5,P5,R5,T5,V5,X5,Z5,AB5,AD5),"")</f>
        <v>35.6</v>
      </c>
      <c r="AL5" s="16" t="str">
        <f t="shared" ref="AL5:AL44" si="4">IF(SUM(C5,E5,G5,I5,K5,M5,O5,Q5,S5,U5,W5,Y5,AA5,AC5,AE5)&gt;0,MIN(C5,E5,G5,I5,K5,M5,O5,Q5,S5,U5,W5,Y5,AA5,AC5,AE5),"")</f>
        <v/>
      </c>
      <c r="AM5" s="17" t="s">
        <v>15</v>
      </c>
      <c r="AN5" s="18" t="str">
        <f t="shared" ref="AN5:AN44" si="5">IF(SUM(C5,E5,G5,I5,K5,M5,O5,Q5,S5,U5,W5,Y5,AA5,AC5,AE5)&gt;0,MAX(C5,E5,G5,I5,K5,M5,O5,Q5,S5,U5,W5,Y5,AA5,AC5,AE5),"")</f>
        <v/>
      </c>
      <c r="AO5" s="87">
        <f t="shared" ref="AO5:AO44" si="6">IF(SUM(B5,D5,F5,H5,J5,L5,N5,P5,R5,T5,V5,X5,Z5,AB5,AD5)&gt;0,AVERAGE(B5,D5,F5,H5,J5,L5,N5,P5,R5,T5,V5,X5,Z5,AB5,AD5),"?")</f>
        <v>30.940000000000005</v>
      </c>
      <c r="AP5" s="19" t="s">
        <v>15</v>
      </c>
      <c r="AQ5" s="14">
        <f t="shared" ref="AQ5:AQ44" si="7">IF(COUNT(B5,D5,F5,H5,J5,L5,N5,P5,R5,T5,V5,X5,Z5,AB5,AD5)&gt;1,STDEV(B5,D5,F5,H5,J5,L5,N5,P5,R5,T5,V5,X5,Z5,AB5,AD5),"?")</f>
        <v>2.1852753994470748</v>
      </c>
      <c r="AR5" s="20" t="s">
        <v>15</v>
      </c>
      <c r="AS5" s="14">
        <f t="shared" ref="AS5:AS44" si="8">IF(COUNT(B5)&gt;0,B5,"?")</f>
        <v>28.4</v>
      </c>
      <c r="AT5" s="17" t="s">
        <v>15</v>
      </c>
    </row>
    <row r="6" spans="1:46" x14ac:dyDescent="0.2">
      <c r="A6" s="62" t="s">
        <v>32</v>
      </c>
      <c r="B6" s="10">
        <v>20.7</v>
      </c>
      <c r="C6" s="35">
        <f>IF(AND((B6&gt;0),(B$5&gt;0)),(B6/B$5*100),"")</f>
        <v>72.887323943661968</v>
      </c>
      <c r="D6" s="10">
        <v>21.5</v>
      </c>
      <c r="E6" s="35">
        <f>IF(AND((D6&gt;0),(D$5&gt;0)),(D6/D$5*100),"")</f>
        <v>70.491803278688522</v>
      </c>
      <c r="F6" s="10">
        <v>20</v>
      </c>
      <c r="G6" s="35">
        <f>IF(AND((F6&gt;0),(F$5&gt;0)),(F6/F$5*100),"")</f>
        <v>69.930069930069934</v>
      </c>
      <c r="H6" s="10">
        <v>20.7</v>
      </c>
      <c r="I6" s="35">
        <f>IF(AND((H6&gt;0),(H$5&gt;0)),(H6/H$5*100),"")</f>
        <v>70.408163265306129</v>
      </c>
      <c r="J6" s="10">
        <v>23.7</v>
      </c>
      <c r="K6" s="35">
        <f>IF(AND((J6&gt;0),(J$5&gt;0)),(J6/J$5*100),"")</f>
        <v>72.92307692307692</v>
      </c>
      <c r="L6" s="10">
        <v>20.2</v>
      </c>
      <c r="M6" s="35">
        <f>IF(AND((L6&gt;0),(L$5&gt;0)),(L6/L$5*100),"")</f>
        <v>69.655172413793096</v>
      </c>
      <c r="N6" s="10">
        <v>23.3</v>
      </c>
      <c r="O6" s="35">
        <f>IF(AND((N6&gt;0),(N$5&gt;0)),(N6/N$5*100),"")</f>
        <v>72.585669781931458</v>
      </c>
      <c r="P6" s="10">
        <v>19.899999999999999</v>
      </c>
      <c r="Q6" s="35">
        <f>IF(AND((P6&gt;0),(P$5&gt;0)),(P6/P$5*100),"")</f>
        <v>70.318021201413416</v>
      </c>
      <c r="R6" s="10">
        <v>23.8</v>
      </c>
      <c r="S6" s="35">
        <f>IF(AND((R6&gt;0),(R$5&gt;0)),(R6/R$5*100),"")</f>
        <v>72.560975609756113</v>
      </c>
      <c r="T6" s="10">
        <v>21</v>
      </c>
      <c r="U6" s="35">
        <f>IF(AND((T6&gt;0),(T$5&gt;0)),(T6/T$5*100),"")</f>
        <v>70.469798657718115</v>
      </c>
      <c r="V6" s="10">
        <v>23.7</v>
      </c>
      <c r="W6" s="35">
        <f>IF(AND((V6&gt;0),(V$5&gt;0)),(V6/V$5*100),"")</f>
        <v>73.831775700934571</v>
      </c>
      <c r="X6" s="10">
        <v>21.8</v>
      </c>
      <c r="Y6" s="35">
        <f>IF(AND((X6&gt;0),(X$5&gt;0)),(X6/X$5*100),"")</f>
        <v>74.402730375426614</v>
      </c>
      <c r="Z6" s="10">
        <v>23.2</v>
      </c>
      <c r="AA6" s="35">
        <f>IF(AND((Z6&gt;0),(Z$5&gt;0)),(Z6/Z$5*100),"")</f>
        <v>70.948012232415891</v>
      </c>
      <c r="AB6" s="10">
        <v>23.7</v>
      </c>
      <c r="AC6" s="35">
        <f>IF(AND((AB6&gt;0),(AB$5&gt;0)),(AB6/AB$5*100),"")</f>
        <v>71.818181818181813</v>
      </c>
      <c r="AD6" s="10">
        <v>26.7</v>
      </c>
      <c r="AE6" s="35">
        <f>IF(AND((AD6&gt;0),(AD$5&gt;0)),(AD6/AD$5*100),"")</f>
        <v>75</v>
      </c>
      <c r="AG6" s="11" t="str">
        <f t="shared" si="0"/>
        <v xml:space="preserve">     Stylet support insertion point</v>
      </c>
      <c r="AH6" s="12">
        <f t="shared" ref="AH6:AH43" si="9">COUNT(B6,D6,F6,H6,J6,L6,N6,P6,R6,T6,V6,X6,Z6,AB6,AD6)</f>
        <v>15</v>
      </c>
      <c r="AI6" s="13">
        <f t="shared" si="1"/>
        <v>19.899999999999999</v>
      </c>
      <c r="AJ6" s="14" t="str">
        <f t="shared" si="2"/>
        <v>–</v>
      </c>
      <c r="AK6" s="15">
        <f t="shared" si="3"/>
        <v>26.7</v>
      </c>
      <c r="AL6" s="16">
        <f t="shared" si="4"/>
        <v>69.655172413793096</v>
      </c>
      <c r="AM6" s="17" t="str">
        <f t="shared" ref="AM6:AM44" si="10">IF(COUNT(AL6)&gt;0,"–","?")</f>
        <v>–</v>
      </c>
      <c r="AN6" s="18">
        <f t="shared" si="5"/>
        <v>75</v>
      </c>
      <c r="AO6" s="87">
        <f t="shared" si="6"/>
        <v>22.259999999999998</v>
      </c>
      <c r="AP6" s="19">
        <f t="shared" ref="AP6:AP44" si="11">IF(SUM(C6,E6,G6,I6,K6,M6,O6,Q6,S6,U6,W6,Y6,AA6,AC6,AE6)&gt;0,AVERAGE(C6,E6,G6,I6,K6,M6,O6,Q6,S6,U6,W6,Y6,AA6,AC6,AE6),"?")</f>
        <v>71.882051675491638</v>
      </c>
      <c r="AQ6" s="14">
        <f t="shared" si="7"/>
        <v>1.9353109753805904</v>
      </c>
      <c r="AR6" s="20">
        <f t="shared" ref="AR6:AR44" si="12">IF(COUNT(C6,E6,G6,I6,K6,M6,O6,Q6,S6,U6,W6,Y6,AA6,AC6,AE6)&gt;1,STDEV(C6,E6,G6,I6,K6,M6,O6,Q6,S6,U6,W6,Y6,AA6,AC6,AE6),"?")</f>
        <v>1.7137821429011166</v>
      </c>
      <c r="AS6" s="14">
        <f t="shared" si="8"/>
        <v>20.7</v>
      </c>
      <c r="AT6" s="17">
        <f t="shared" ref="AT6:AT44" si="13">IF(COUNT(C6)&gt;0,C6,"?")</f>
        <v>72.887323943661968</v>
      </c>
    </row>
    <row r="7" spans="1:46" x14ac:dyDescent="0.2">
      <c r="A7" s="62" t="s">
        <v>33</v>
      </c>
      <c r="B7" s="10">
        <v>2.8</v>
      </c>
      <c r="C7" s="35">
        <f>IF(AND((B7&gt;0),(B$5&gt;0)),(B7/B$5*100),"")</f>
        <v>9.8591549295774641</v>
      </c>
      <c r="D7" s="10">
        <v>2.9</v>
      </c>
      <c r="E7" s="35">
        <f>IF(AND((D7&gt;0),(D$5&gt;0)),(D7/D$5*100),"")</f>
        <v>9.5081967213114744</v>
      </c>
      <c r="F7" s="10">
        <v>2.7</v>
      </c>
      <c r="G7" s="35">
        <f>IF(AND((F7&gt;0),(F$5&gt;0)),(F7/F$5*100),"")</f>
        <v>9.44055944055944</v>
      </c>
      <c r="H7" s="10">
        <v>2.7</v>
      </c>
      <c r="I7" s="35">
        <f>IF(AND((H7&gt;0),(H$5&gt;0)),(H7/H$5*100),"")</f>
        <v>9.183673469387756</v>
      </c>
      <c r="J7" s="10">
        <v>3.7</v>
      </c>
      <c r="K7" s="35">
        <f>IF(AND((J7&gt;0),(J$5&gt;0)),(J7/J$5*100),"")</f>
        <v>11.384615384615385</v>
      </c>
      <c r="L7" s="10">
        <v>2.9</v>
      </c>
      <c r="M7" s="35">
        <f>IF(AND((L7&gt;0),(L$5&gt;0)),(L7/L$5*100),"")</f>
        <v>10</v>
      </c>
      <c r="N7" s="10">
        <v>3.1</v>
      </c>
      <c r="O7" s="35">
        <f>IF(AND((N7&gt;0),(N$5&gt;0)),(N7/N$5*100),"")</f>
        <v>9.657320872274143</v>
      </c>
      <c r="P7" s="10">
        <v>2.5</v>
      </c>
      <c r="Q7" s="35">
        <f>IF(AND((P7&gt;0),(P$5&gt;0)),(P7/P$5*100),"")</f>
        <v>8.8339222614840995</v>
      </c>
      <c r="R7" s="10">
        <v>3.7</v>
      </c>
      <c r="S7" s="35">
        <f>IF(AND((R7&gt;0),(R$5&gt;0)),(R7/R$5*100),"")</f>
        <v>11.280487804878051</v>
      </c>
      <c r="T7" s="10">
        <v>2.9</v>
      </c>
      <c r="U7" s="35">
        <f>IF(AND((T7&gt;0),(T$5&gt;0)),(T7/T$5*100),"")</f>
        <v>9.7315436241610733</v>
      </c>
      <c r="V7" s="10">
        <v>3.8</v>
      </c>
      <c r="W7" s="35">
        <f>IF(AND((V7&gt;0),(V$5&gt;0)),(V7/V$5*100),"")</f>
        <v>11.838006230529594</v>
      </c>
      <c r="X7" s="10">
        <v>3.3</v>
      </c>
      <c r="Y7" s="35">
        <f>IF(AND((X7&gt;0),(X$5&gt;0)),(X7/X$5*100),"")</f>
        <v>11.262798634812286</v>
      </c>
      <c r="Z7" s="10">
        <v>3.4</v>
      </c>
      <c r="AA7" s="35">
        <f>IF(AND((Z7&gt;0),(Z$5&gt;0)),(Z7/Z$5*100),"")</f>
        <v>10.397553516819571</v>
      </c>
      <c r="AB7" s="10">
        <v>3.4</v>
      </c>
      <c r="AC7" s="35">
        <f>IF(AND((AB7&gt;0),(AB$5&gt;0)),(AB7/AB$5*100),"")</f>
        <v>10.303030303030303</v>
      </c>
      <c r="AD7" s="10">
        <v>4.5</v>
      </c>
      <c r="AE7" s="35">
        <f>IF(AND((AD7&gt;0),(AD$5&gt;0)),(AD7/AD$5*100),"")</f>
        <v>12.640449438202248</v>
      </c>
      <c r="AG7" s="11" t="str">
        <f t="shared" si="0"/>
        <v xml:space="preserve">     External width</v>
      </c>
      <c r="AH7" s="12">
        <f t="shared" si="9"/>
        <v>15</v>
      </c>
      <c r="AI7" s="13">
        <f t="shared" si="1"/>
        <v>2.5</v>
      </c>
      <c r="AJ7" s="14" t="str">
        <f t="shared" si="2"/>
        <v>–</v>
      </c>
      <c r="AK7" s="15">
        <f t="shared" si="3"/>
        <v>4.5</v>
      </c>
      <c r="AL7" s="16">
        <f t="shared" si="4"/>
        <v>8.8339222614840995</v>
      </c>
      <c r="AM7" s="17" t="str">
        <f t="shared" si="10"/>
        <v>–</v>
      </c>
      <c r="AN7" s="18">
        <f t="shared" si="5"/>
        <v>12.640449438202248</v>
      </c>
      <c r="AO7" s="87">
        <f t="shared" si="6"/>
        <v>3.2199999999999993</v>
      </c>
      <c r="AP7" s="19">
        <f t="shared" si="11"/>
        <v>10.354754175442858</v>
      </c>
      <c r="AQ7" s="14">
        <f t="shared" si="7"/>
        <v>0.53878169446049096</v>
      </c>
      <c r="AR7" s="20">
        <f t="shared" si="12"/>
        <v>1.0906791215592828</v>
      </c>
      <c r="AS7" s="14">
        <f t="shared" si="8"/>
        <v>2.8</v>
      </c>
      <c r="AT7" s="17">
        <f t="shared" si="13"/>
        <v>9.8591549295774641</v>
      </c>
    </row>
    <row r="8" spans="1:46" x14ac:dyDescent="0.2">
      <c r="A8" s="62" t="s">
        <v>34</v>
      </c>
      <c r="B8" s="10">
        <v>1.6</v>
      </c>
      <c r="C8" s="35">
        <f>IF(AND((B8&gt;0),(B$5&gt;0)),(B8/B$5*100),"")</f>
        <v>5.6338028169014089</v>
      </c>
      <c r="D8" s="10">
        <v>1.3</v>
      </c>
      <c r="E8" s="35">
        <f t="shared" ref="E8:AE9" si="14">IF(AND((D8&gt;0),(D$5&gt;0)),(D8/D$5*100),"")</f>
        <v>4.2622950819672134</v>
      </c>
      <c r="F8" s="10">
        <v>1.2</v>
      </c>
      <c r="G8" s="35">
        <f t="shared" si="14"/>
        <v>4.1958041958041949</v>
      </c>
      <c r="H8" s="10">
        <v>1.4</v>
      </c>
      <c r="I8" s="35">
        <f t="shared" si="14"/>
        <v>4.7619047619047619</v>
      </c>
      <c r="J8" s="10">
        <v>2.1</v>
      </c>
      <c r="K8" s="35">
        <f t="shared" si="14"/>
        <v>6.4615384615384617</v>
      </c>
      <c r="L8" s="10">
        <v>1.4</v>
      </c>
      <c r="M8" s="35">
        <f t="shared" si="14"/>
        <v>4.8275862068965516</v>
      </c>
      <c r="N8" s="10">
        <v>1.8</v>
      </c>
      <c r="O8" s="35">
        <f t="shared" si="14"/>
        <v>5.6074766355140184</v>
      </c>
      <c r="P8" s="10">
        <v>1</v>
      </c>
      <c r="Q8" s="35">
        <f t="shared" si="14"/>
        <v>3.5335689045936398</v>
      </c>
      <c r="R8" s="10">
        <v>2.2999999999999998</v>
      </c>
      <c r="S8" s="35">
        <f t="shared" si="14"/>
        <v>7.01219512195122</v>
      </c>
      <c r="T8" s="10">
        <v>1.3</v>
      </c>
      <c r="U8" s="35">
        <f t="shared" si="14"/>
        <v>4.3624161073825505</v>
      </c>
      <c r="V8" s="10">
        <v>2</v>
      </c>
      <c r="W8" s="35">
        <f t="shared" si="14"/>
        <v>6.2305295950155761</v>
      </c>
      <c r="X8" s="10">
        <v>2.1</v>
      </c>
      <c r="Y8" s="35">
        <f t="shared" si="14"/>
        <v>7.1672354948805461</v>
      </c>
      <c r="Z8" s="10">
        <v>1.8</v>
      </c>
      <c r="AA8" s="35">
        <f t="shared" si="14"/>
        <v>5.5045871559633026</v>
      </c>
      <c r="AB8" s="10">
        <v>2</v>
      </c>
      <c r="AC8" s="35">
        <f t="shared" si="14"/>
        <v>6.0606060606060606</v>
      </c>
      <c r="AD8" s="10">
        <v>2.9</v>
      </c>
      <c r="AE8" s="35">
        <f t="shared" si="14"/>
        <v>8.1460674157303359</v>
      </c>
      <c r="AG8" s="11" t="str">
        <f t="shared" si="0"/>
        <v xml:space="preserve">     Internal width</v>
      </c>
      <c r="AH8" s="12">
        <f t="shared" si="9"/>
        <v>15</v>
      </c>
      <c r="AI8" s="13">
        <f t="shared" si="1"/>
        <v>1</v>
      </c>
      <c r="AJ8" s="14" t="str">
        <f t="shared" si="2"/>
        <v>–</v>
      </c>
      <c r="AK8" s="15">
        <f t="shared" si="3"/>
        <v>2.9</v>
      </c>
      <c r="AL8" s="16">
        <f t="shared" si="4"/>
        <v>3.5335689045936398</v>
      </c>
      <c r="AM8" s="17" t="str">
        <f t="shared" si="10"/>
        <v>–</v>
      </c>
      <c r="AN8" s="18">
        <f t="shared" si="5"/>
        <v>8.1460674157303359</v>
      </c>
      <c r="AO8" s="87">
        <f t="shared" si="6"/>
        <v>1.7466666666666668</v>
      </c>
      <c r="AP8" s="19">
        <f t="shared" si="11"/>
        <v>5.5845076011099897</v>
      </c>
      <c r="AQ8" s="14">
        <f t="shared" si="7"/>
        <v>0.50265959323051512</v>
      </c>
      <c r="AR8" s="20">
        <f t="shared" si="12"/>
        <v>1.2860142125055145</v>
      </c>
      <c r="AS8" s="14">
        <f t="shared" si="8"/>
        <v>1.6</v>
      </c>
      <c r="AT8" s="17">
        <f t="shared" si="13"/>
        <v>5.6338028169014089</v>
      </c>
    </row>
    <row r="9" spans="1:46" x14ac:dyDescent="0.2">
      <c r="A9" s="9" t="s">
        <v>35</v>
      </c>
      <c r="B9" s="10">
        <v>15.2</v>
      </c>
      <c r="C9" s="35">
        <f>IF(AND((B9&gt;0),(B$5&gt;0)),(B9/B$5*100),"")</f>
        <v>53.521126760563376</v>
      </c>
      <c r="D9" s="10">
        <v>17.2</v>
      </c>
      <c r="E9" s="35">
        <f t="shared" si="14"/>
        <v>56.393442622950815</v>
      </c>
      <c r="F9" s="10">
        <v>15.8</v>
      </c>
      <c r="G9" s="35">
        <f t="shared" si="14"/>
        <v>55.24475524475524</v>
      </c>
      <c r="H9" s="10">
        <v>16.399999999999999</v>
      </c>
      <c r="I9" s="35">
        <f t="shared" si="14"/>
        <v>55.782312925170061</v>
      </c>
      <c r="J9" s="10">
        <v>17.3</v>
      </c>
      <c r="K9" s="35">
        <f t="shared" si="14"/>
        <v>53.230769230769241</v>
      </c>
      <c r="L9" s="10">
        <v>15.8</v>
      </c>
      <c r="M9" s="35">
        <f t="shared" si="14"/>
        <v>54.482758620689651</v>
      </c>
      <c r="N9" s="10">
        <v>16.399999999999999</v>
      </c>
      <c r="O9" s="35">
        <f t="shared" si="14"/>
        <v>51.090342679127723</v>
      </c>
      <c r="P9" s="10">
        <v>16</v>
      </c>
      <c r="Q9" s="35">
        <f t="shared" si="14"/>
        <v>56.537102473498237</v>
      </c>
      <c r="R9" s="10">
        <v>18</v>
      </c>
      <c r="S9" s="35">
        <f t="shared" si="14"/>
        <v>54.878048780487809</v>
      </c>
      <c r="T9" s="10">
        <v>16.399999999999999</v>
      </c>
      <c r="U9" s="35">
        <f t="shared" si="14"/>
        <v>55.033557046979865</v>
      </c>
      <c r="V9" s="10">
        <v>18.7</v>
      </c>
      <c r="W9" s="35">
        <f t="shared" si="14"/>
        <v>58.255451713395637</v>
      </c>
      <c r="X9" s="10">
        <v>15</v>
      </c>
      <c r="Y9" s="35">
        <f t="shared" si="14"/>
        <v>51.19453924914675</v>
      </c>
      <c r="Z9" s="10">
        <v>18.5</v>
      </c>
      <c r="AA9" s="35">
        <f t="shared" si="14"/>
        <v>56.574923547400601</v>
      </c>
      <c r="AB9" s="10">
        <v>18.5</v>
      </c>
      <c r="AC9" s="35">
        <f t="shared" si="14"/>
        <v>56.060606060606055</v>
      </c>
      <c r="AD9" s="10">
        <v>19.600000000000001</v>
      </c>
      <c r="AE9" s="35">
        <f t="shared" si="14"/>
        <v>55.056179775280903</v>
      </c>
      <c r="AG9" s="11" t="str">
        <f t="shared" si="0"/>
        <v xml:space="preserve">     Ventral lamina length</v>
      </c>
      <c r="AH9" s="12">
        <f t="shared" si="9"/>
        <v>15</v>
      </c>
      <c r="AI9" s="13">
        <f t="shared" si="1"/>
        <v>15</v>
      </c>
      <c r="AJ9" s="14" t="str">
        <f t="shared" si="2"/>
        <v>–</v>
      </c>
      <c r="AK9" s="15">
        <f t="shared" si="3"/>
        <v>19.600000000000001</v>
      </c>
      <c r="AL9" s="16">
        <f t="shared" si="4"/>
        <v>51.090342679127723</v>
      </c>
      <c r="AM9" s="17" t="str">
        <f t="shared" si="10"/>
        <v>–</v>
      </c>
      <c r="AN9" s="18">
        <f t="shared" si="5"/>
        <v>58.255451713395637</v>
      </c>
      <c r="AO9" s="87">
        <f t="shared" si="6"/>
        <v>16.986666666666665</v>
      </c>
      <c r="AP9" s="19">
        <f t="shared" si="11"/>
        <v>54.889061115388117</v>
      </c>
      <c r="AQ9" s="14">
        <f t="shared" si="7"/>
        <v>1.4009520572334613</v>
      </c>
      <c r="AR9" s="20">
        <f t="shared" si="12"/>
        <v>1.9706017421380473</v>
      </c>
      <c r="AS9" s="14">
        <f t="shared" si="8"/>
        <v>15.2</v>
      </c>
      <c r="AT9" s="17">
        <f t="shared" si="13"/>
        <v>53.521126760563376</v>
      </c>
    </row>
    <row r="10" spans="1:46" x14ac:dyDescent="0.2">
      <c r="A10" s="61" t="s">
        <v>58</v>
      </c>
      <c r="B10" s="63"/>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141"/>
      <c r="AG10" s="11" t="str">
        <f t="shared" si="0"/>
        <v>Placoid lengths</v>
      </c>
      <c r="AH10" s="12"/>
      <c r="AI10" s="13"/>
      <c r="AJ10" s="14"/>
      <c r="AK10" s="15"/>
      <c r="AL10" s="16"/>
      <c r="AM10" s="17"/>
      <c r="AN10" s="18"/>
      <c r="AO10" s="87"/>
      <c r="AP10" s="19"/>
      <c r="AQ10" s="14"/>
      <c r="AR10" s="20"/>
      <c r="AS10" s="14"/>
      <c r="AT10" s="17"/>
    </row>
    <row r="11" spans="1:46" x14ac:dyDescent="0.2">
      <c r="A11" s="9" t="s">
        <v>37</v>
      </c>
      <c r="B11" s="10">
        <v>6</v>
      </c>
      <c r="C11" s="35">
        <f t="shared" ref="C11:C16" si="15">IF(AND((B11&gt;0),(B$5&gt;0)),(B11/B$5*100),"")</f>
        <v>21.126760563380284</v>
      </c>
      <c r="D11" s="10">
        <v>6.2</v>
      </c>
      <c r="E11" s="35">
        <f t="shared" ref="E11:E16" si="16">IF(AND((D11&gt;0),(D$5&gt;0)),(D11/D$5*100),"")</f>
        <v>20.327868852459016</v>
      </c>
      <c r="F11" s="10">
        <v>4.5999999999999996</v>
      </c>
      <c r="G11" s="35">
        <f t="shared" ref="G11:G16" si="17">IF(AND((F11&gt;0),(F$5&gt;0)),(F11/F$5*100),"")</f>
        <v>16.08391608391608</v>
      </c>
      <c r="H11" s="10">
        <v>6</v>
      </c>
      <c r="I11" s="35">
        <f t="shared" ref="I11:I16" si="18">IF(AND((H11&gt;0),(H$5&gt;0)),(H11/H$5*100),"")</f>
        <v>20.408163265306122</v>
      </c>
      <c r="J11" s="10">
        <v>6.5</v>
      </c>
      <c r="K11" s="35">
        <f t="shared" ref="K11:K16" si="19">IF(AND((J11&gt;0),(J$5&gt;0)),(J11/J$5*100),"")</f>
        <v>20</v>
      </c>
      <c r="L11" s="10">
        <v>6</v>
      </c>
      <c r="M11" s="35">
        <f t="shared" ref="M11:M16" si="20">IF(AND((L11&gt;0),(L$5&gt;0)),(L11/L$5*100),"")</f>
        <v>20.689655172413794</v>
      </c>
      <c r="N11" s="10">
        <v>6.7</v>
      </c>
      <c r="O11" s="35">
        <f t="shared" ref="O11:O16" si="21">IF(AND((N11&gt;0),(N$5&gt;0)),(N11/N$5*100),"")</f>
        <v>20.872274143302182</v>
      </c>
      <c r="P11" s="10">
        <v>5.5</v>
      </c>
      <c r="Q11" s="35">
        <f t="shared" ref="Q11:Q16" si="22">IF(AND((P11&gt;0),(P$5&gt;0)),(P11/P$5*100),"")</f>
        <v>19.434628975265017</v>
      </c>
      <c r="R11" s="10">
        <v>7.7</v>
      </c>
      <c r="S11" s="35">
        <f t="shared" ref="S11:S16" si="23">IF(AND((R11&gt;0),(R$5&gt;0)),(R11/R$5*100),"")</f>
        <v>23.475609756097562</v>
      </c>
      <c r="T11" s="10">
        <v>6.6</v>
      </c>
      <c r="U11" s="35">
        <f t="shared" ref="U11:U16" si="24">IF(AND((T11&gt;0),(T$5&gt;0)),(T11/T$5*100),"")</f>
        <v>22.147651006711406</v>
      </c>
      <c r="V11" s="10">
        <v>7.5</v>
      </c>
      <c r="W11" s="35">
        <f t="shared" ref="W11:W16" si="25">IF(AND((V11&gt;0),(V$5&gt;0)),(V11/V$5*100),"")</f>
        <v>23.364485981308412</v>
      </c>
      <c r="X11" s="10">
        <v>6.9</v>
      </c>
      <c r="Y11" s="35">
        <f t="shared" ref="Y11:Y16" si="26">IF(AND((X11&gt;0),(X$5&gt;0)),(X11/X$5*100),"")</f>
        <v>23.549488054607508</v>
      </c>
      <c r="Z11" s="10">
        <v>6.9</v>
      </c>
      <c r="AA11" s="35">
        <f t="shared" ref="AA11:AA16" si="27">IF(AND((Z11&gt;0),(Z$5&gt;0)),(Z11/Z$5*100),"")</f>
        <v>21.100917431192659</v>
      </c>
      <c r="AB11" s="10">
        <v>7.1</v>
      </c>
      <c r="AC11" s="35">
        <f t="shared" ref="AC11:AC16" si="28">IF(AND((AB11&gt;0),(AB$5&gt;0)),(AB11/AB$5*100),"")</f>
        <v>21.515151515151516</v>
      </c>
      <c r="AD11" s="10">
        <v>8.6</v>
      </c>
      <c r="AE11" s="35">
        <f t="shared" ref="AE11:AE16" si="29">IF(AND((AD11&gt;0),(AD$5&gt;0)),(AD11/AD$5*100),"")</f>
        <v>24.157303370786515</v>
      </c>
      <c r="AG11" s="11" t="str">
        <f t="shared" si="0"/>
        <v xml:space="preserve">     Macroplacoid 1</v>
      </c>
      <c r="AH11" s="12">
        <f t="shared" si="9"/>
        <v>15</v>
      </c>
      <c r="AI11" s="13">
        <f t="shared" si="1"/>
        <v>4.5999999999999996</v>
      </c>
      <c r="AJ11" s="14" t="str">
        <f t="shared" si="2"/>
        <v>–</v>
      </c>
      <c r="AK11" s="15">
        <f t="shared" si="3"/>
        <v>8.6</v>
      </c>
      <c r="AL11" s="16">
        <f t="shared" si="4"/>
        <v>16.08391608391608</v>
      </c>
      <c r="AM11" s="17" t="str">
        <f t="shared" si="10"/>
        <v>–</v>
      </c>
      <c r="AN11" s="18">
        <f t="shared" si="5"/>
        <v>24.157303370786515</v>
      </c>
      <c r="AO11" s="87">
        <f t="shared" si="6"/>
        <v>6.5866666666666678</v>
      </c>
      <c r="AP11" s="19">
        <f t="shared" si="11"/>
        <v>21.216924944793202</v>
      </c>
      <c r="AQ11" s="14">
        <f t="shared" si="7"/>
        <v>0.96055539489748187</v>
      </c>
      <c r="AR11" s="20">
        <f t="shared" si="12"/>
        <v>2.0287876018455973</v>
      </c>
      <c r="AS11" s="14">
        <f t="shared" si="8"/>
        <v>6</v>
      </c>
      <c r="AT11" s="17">
        <f t="shared" si="13"/>
        <v>21.126760563380284</v>
      </c>
    </row>
    <row r="12" spans="1:46" x14ac:dyDescent="0.2">
      <c r="A12" s="9" t="s">
        <v>38</v>
      </c>
      <c r="B12" s="10">
        <v>3.7</v>
      </c>
      <c r="C12" s="35">
        <f t="shared" si="15"/>
        <v>13.02816901408451</v>
      </c>
      <c r="D12" s="10">
        <v>3.8</v>
      </c>
      <c r="E12" s="35">
        <f t="shared" si="16"/>
        <v>12.459016393442623</v>
      </c>
      <c r="F12" s="10">
        <v>3.8</v>
      </c>
      <c r="G12" s="35">
        <f t="shared" si="17"/>
        <v>13.286713286713287</v>
      </c>
      <c r="H12" s="10">
        <v>3.4</v>
      </c>
      <c r="I12" s="35">
        <f t="shared" si="18"/>
        <v>11.564625850340136</v>
      </c>
      <c r="J12" s="10">
        <v>4.3</v>
      </c>
      <c r="K12" s="35">
        <f t="shared" si="19"/>
        <v>13.23076923076923</v>
      </c>
      <c r="L12" s="10">
        <v>4</v>
      </c>
      <c r="M12" s="35">
        <f t="shared" si="20"/>
        <v>13.793103448275861</v>
      </c>
      <c r="N12" s="10">
        <v>4.0999999999999996</v>
      </c>
      <c r="O12" s="35">
        <f t="shared" si="21"/>
        <v>12.772585669781931</v>
      </c>
      <c r="P12" s="10">
        <v>3.6</v>
      </c>
      <c r="Q12" s="35">
        <f t="shared" si="22"/>
        <v>12.7208480565371</v>
      </c>
      <c r="R12" s="10">
        <v>4</v>
      </c>
      <c r="S12" s="35">
        <f t="shared" si="23"/>
        <v>12.195121951219514</v>
      </c>
      <c r="T12" s="10">
        <v>3.8</v>
      </c>
      <c r="U12" s="35">
        <f t="shared" si="24"/>
        <v>12.751677852348992</v>
      </c>
      <c r="V12" s="10">
        <v>4.3</v>
      </c>
      <c r="W12" s="35">
        <f t="shared" si="25"/>
        <v>13.395638629283487</v>
      </c>
      <c r="X12" s="10">
        <v>4.4000000000000004</v>
      </c>
      <c r="Y12" s="35">
        <f t="shared" si="26"/>
        <v>15.017064846416384</v>
      </c>
      <c r="Z12" s="10">
        <v>3.9</v>
      </c>
      <c r="AA12" s="35">
        <f t="shared" si="27"/>
        <v>11.926605504587155</v>
      </c>
      <c r="AB12" s="10">
        <v>4.2</v>
      </c>
      <c r="AC12" s="35">
        <f t="shared" si="28"/>
        <v>12.727272727272728</v>
      </c>
      <c r="AD12" s="10">
        <v>5.8</v>
      </c>
      <c r="AE12" s="35">
        <f t="shared" si="29"/>
        <v>16.292134831460672</v>
      </c>
      <c r="AG12" s="11" t="str">
        <f t="shared" si="0"/>
        <v xml:space="preserve">     Macroplacoid 2</v>
      </c>
      <c r="AH12" s="12">
        <f t="shared" si="9"/>
        <v>15</v>
      </c>
      <c r="AI12" s="13">
        <f t="shared" si="1"/>
        <v>3.4</v>
      </c>
      <c r="AJ12" s="14" t="str">
        <f t="shared" si="2"/>
        <v>–</v>
      </c>
      <c r="AK12" s="15">
        <f t="shared" si="3"/>
        <v>5.8</v>
      </c>
      <c r="AL12" s="16">
        <f t="shared" si="4"/>
        <v>11.564625850340136</v>
      </c>
      <c r="AM12" s="17" t="str">
        <f t="shared" si="10"/>
        <v>–</v>
      </c>
      <c r="AN12" s="18">
        <f t="shared" si="5"/>
        <v>16.292134831460672</v>
      </c>
      <c r="AO12" s="87">
        <f t="shared" si="6"/>
        <v>4.0733333333333333</v>
      </c>
      <c r="AP12" s="19">
        <f t="shared" si="11"/>
        <v>13.14408981950224</v>
      </c>
      <c r="AQ12" s="14">
        <f t="shared" si="7"/>
        <v>0.55351689439524643</v>
      </c>
      <c r="AR12" s="20">
        <f t="shared" si="12"/>
        <v>1.1933064333502383</v>
      </c>
      <c r="AS12" s="14">
        <f t="shared" si="8"/>
        <v>3.7</v>
      </c>
      <c r="AT12" s="17">
        <f t="shared" si="13"/>
        <v>13.02816901408451</v>
      </c>
    </row>
    <row r="13" spans="1:46" x14ac:dyDescent="0.2">
      <c r="A13" s="9" t="s">
        <v>39</v>
      </c>
      <c r="B13" s="10"/>
      <c r="C13" s="35" t="str">
        <f t="shared" si="15"/>
        <v/>
      </c>
      <c r="D13" s="10"/>
      <c r="E13" s="35" t="str">
        <f t="shared" si="16"/>
        <v/>
      </c>
      <c r="F13" s="10"/>
      <c r="G13" s="35" t="str">
        <f t="shared" si="17"/>
        <v/>
      </c>
      <c r="H13" s="10"/>
      <c r="I13" s="35" t="str">
        <f t="shared" si="18"/>
        <v/>
      </c>
      <c r="J13" s="10"/>
      <c r="K13" s="35" t="str">
        <f t="shared" si="19"/>
        <v/>
      </c>
      <c r="L13" s="10"/>
      <c r="M13" s="35" t="str">
        <f t="shared" si="20"/>
        <v/>
      </c>
      <c r="N13" s="10"/>
      <c r="O13" s="35" t="str">
        <f t="shared" si="21"/>
        <v/>
      </c>
      <c r="P13" s="10"/>
      <c r="Q13" s="35" t="str">
        <f t="shared" si="22"/>
        <v/>
      </c>
      <c r="R13" s="10"/>
      <c r="S13" s="35" t="str">
        <f t="shared" si="23"/>
        <v/>
      </c>
      <c r="T13" s="10"/>
      <c r="U13" s="35" t="str">
        <f t="shared" si="24"/>
        <v/>
      </c>
      <c r="V13" s="10"/>
      <c r="W13" s="35" t="str">
        <f t="shared" si="25"/>
        <v/>
      </c>
      <c r="X13" s="10"/>
      <c r="Y13" s="35" t="str">
        <f t="shared" si="26"/>
        <v/>
      </c>
      <c r="Z13" s="10"/>
      <c r="AA13" s="35" t="str">
        <f t="shared" si="27"/>
        <v/>
      </c>
      <c r="AB13" s="10"/>
      <c r="AC13" s="35" t="str">
        <f t="shared" si="28"/>
        <v/>
      </c>
      <c r="AD13" s="10"/>
      <c r="AE13" s="35" t="str">
        <f t="shared" si="29"/>
        <v/>
      </c>
      <c r="AG13" s="11" t="str">
        <f t="shared" si="0"/>
        <v xml:space="preserve">     Macroplacoid 3</v>
      </c>
      <c r="AH13" s="12">
        <f>COUNT(B13,D13,F13,H13,J13,L13,N13,P13,R13,T13,V13,X13,Z13,AB13,AD13)</f>
        <v>0</v>
      </c>
      <c r="AI13" s="13" t="str">
        <f t="shared" si="1"/>
        <v/>
      </c>
      <c r="AJ13" s="14" t="str">
        <f t="shared" si="2"/>
        <v>?</v>
      </c>
      <c r="AK13" s="15" t="str">
        <f t="shared" si="3"/>
        <v/>
      </c>
      <c r="AL13" s="16" t="str">
        <f t="shared" si="4"/>
        <v/>
      </c>
      <c r="AM13" s="17" t="str">
        <f t="shared" si="10"/>
        <v>?</v>
      </c>
      <c r="AN13" s="18" t="str">
        <f t="shared" si="5"/>
        <v/>
      </c>
      <c r="AO13" s="87" t="str">
        <f t="shared" si="6"/>
        <v>?</v>
      </c>
      <c r="AP13" s="19" t="str">
        <f t="shared" si="11"/>
        <v>?</v>
      </c>
      <c r="AQ13" s="14" t="str">
        <f t="shared" si="7"/>
        <v>?</v>
      </c>
      <c r="AR13" s="20" t="str">
        <f t="shared" si="12"/>
        <v>?</v>
      </c>
      <c r="AS13" s="14" t="str">
        <f t="shared" si="8"/>
        <v>?</v>
      </c>
      <c r="AT13" s="17" t="str">
        <f t="shared" si="13"/>
        <v>?</v>
      </c>
    </row>
    <row r="14" spans="1:46" x14ac:dyDescent="0.2">
      <c r="A14" s="9" t="s">
        <v>40</v>
      </c>
      <c r="B14" s="10">
        <v>2</v>
      </c>
      <c r="C14" s="35">
        <f t="shared" si="15"/>
        <v>7.042253521126761</v>
      </c>
      <c r="D14" s="10">
        <v>2.1</v>
      </c>
      <c r="E14" s="35">
        <f t="shared" si="16"/>
        <v>6.8852459016393448</v>
      </c>
      <c r="F14" s="10">
        <v>1.3</v>
      </c>
      <c r="G14" s="35">
        <f t="shared" si="17"/>
        <v>4.5454545454545459</v>
      </c>
      <c r="H14" s="10">
        <v>1.8</v>
      </c>
      <c r="I14" s="35">
        <f t="shared" si="18"/>
        <v>6.1224489795918373</v>
      </c>
      <c r="J14" s="10">
        <v>2.2999999999999998</v>
      </c>
      <c r="K14" s="35">
        <f t="shared" si="19"/>
        <v>7.0769230769230766</v>
      </c>
      <c r="L14" s="10">
        <v>1.7</v>
      </c>
      <c r="M14" s="35">
        <f t="shared" si="20"/>
        <v>5.8620689655172411</v>
      </c>
      <c r="N14" s="10">
        <v>1.8</v>
      </c>
      <c r="O14" s="35">
        <f t="shared" si="21"/>
        <v>5.6074766355140184</v>
      </c>
      <c r="P14" s="10">
        <v>1.5</v>
      </c>
      <c r="Q14" s="35">
        <f t="shared" si="22"/>
        <v>5.3003533568904597</v>
      </c>
      <c r="R14" s="10">
        <v>2.2000000000000002</v>
      </c>
      <c r="S14" s="35">
        <f t="shared" si="23"/>
        <v>6.7073170731707332</v>
      </c>
      <c r="T14" s="10">
        <v>2.2999999999999998</v>
      </c>
      <c r="U14" s="35">
        <f t="shared" si="24"/>
        <v>7.7181208053691259</v>
      </c>
      <c r="V14" s="10">
        <v>1.6</v>
      </c>
      <c r="W14" s="35">
        <f t="shared" si="25"/>
        <v>4.9844236760124607</v>
      </c>
      <c r="X14" s="10">
        <v>2</v>
      </c>
      <c r="Y14" s="35">
        <f t="shared" si="26"/>
        <v>6.8259385665529013</v>
      </c>
      <c r="Z14" s="10">
        <v>2</v>
      </c>
      <c r="AA14" s="35">
        <f t="shared" si="27"/>
        <v>6.1162079510703355</v>
      </c>
      <c r="AB14" s="10">
        <v>2.2000000000000002</v>
      </c>
      <c r="AC14" s="35">
        <f t="shared" si="28"/>
        <v>6.666666666666667</v>
      </c>
      <c r="AD14" s="10">
        <v>2.4</v>
      </c>
      <c r="AE14" s="35">
        <f t="shared" si="29"/>
        <v>6.7415730337078648</v>
      </c>
      <c r="AG14" s="11" t="str">
        <f t="shared" si="0"/>
        <v xml:space="preserve">     Microplacoid</v>
      </c>
      <c r="AH14" s="12">
        <f t="shared" si="9"/>
        <v>15</v>
      </c>
      <c r="AI14" s="13">
        <f t="shared" si="1"/>
        <v>1.3</v>
      </c>
      <c r="AJ14" s="14" t="str">
        <f t="shared" si="2"/>
        <v>–</v>
      </c>
      <c r="AK14" s="15">
        <f t="shared" si="3"/>
        <v>2.4</v>
      </c>
      <c r="AL14" s="16">
        <f t="shared" si="4"/>
        <v>4.5454545454545459</v>
      </c>
      <c r="AM14" s="17" t="str">
        <f t="shared" si="10"/>
        <v>–</v>
      </c>
      <c r="AN14" s="18">
        <f t="shared" si="5"/>
        <v>7.7181208053691259</v>
      </c>
      <c r="AO14" s="87">
        <f t="shared" si="6"/>
        <v>1.9466666666666665</v>
      </c>
      <c r="AP14" s="19">
        <f t="shared" si="11"/>
        <v>6.280164850347159</v>
      </c>
      <c r="AQ14" s="14">
        <f t="shared" si="7"/>
        <v>0.32263793654069639</v>
      </c>
      <c r="AR14" s="20">
        <f t="shared" si="12"/>
        <v>0.87909522143467578</v>
      </c>
      <c r="AS14" s="14">
        <f t="shared" si="8"/>
        <v>2</v>
      </c>
      <c r="AT14" s="17">
        <f t="shared" si="13"/>
        <v>7.042253521126761</v>
      </c>
    </row>
    <row r="15" spans="1:46" x14ac:dyDescent="0.2">
      <c r="A15" s="9" t="s">
        <v>41</v>
      </c>
      <c r="B15" s="10">
        <v>10.1</v>
      </c>
      <c r="C15" s="35">
        <f t="shared" si="15"/>
        <v>35.563380281690144</v>
      </c>
      <c r="D15" s="10">
        <v>11.1</v>
      </c>
      <c r="E15" s="35">
        <f t="shared" si="16"/>
        <v>36.393442622950815</v>
      </c>
      <c r="F15" s="10">
        <v>9.3000000000000007</v>
      </c>
      <c r="G15" s="35">
        <f t="shared" si="17"/>
        <v>32.51748251748252</v>
      </c>
      <c r="H15" s="10">
        <v>9.9</v>
      </c>
      <c r="I15" s="35">
        <f t="shared" si="18"/>
        <v>33.673469387755105</v>
      </c>
      <c r="J15" s="10">
        <v>12.2</v>
      </c>
      <c r="K15" s="35">
        <f t="shared" si="19"/>
        <v>37.53846153846154</v>
      </c>
      <c r="L15" s="10">
        <v>11</v>
      </c>
      <c r="M15" s="35">
        <f t="shared" si="20"/>
        <v>37.931034482758619</v>
      </c>
      <c r="N15" s="10">
        <v>11.9</v>
      </c>
      <c r="O15" s="35">
        <f t="shared" si="21"/>
        <v>37.071651090342677</v>
      </c>
      <c r="P15" s="10">
        <v>9.1999999999999993</v>
      </c>
      <c r="Q15" s="35">
        <f t="shared" si="22"/>
        <v>32.508833922261481</v>
      </c>
      <c r="R15" s="10">
        <v>12.7</v>
      </c>
      <c r="S15" s="35">
        <f t="shared" si="23"/>
        <v>38.719512195121951</v>
      </c>
      <c r="T15" s="10">
        <v>11.4</v>
      </c>
      <c r="U15" s="35">
        <f t="shared" si="24"/>
        <v>38.255033557046978</v>
      </c>
      <c r="V15" s="10">
        <v>12.8</v>
      </c>
      <c r="W15" s="35">
        <f t="shared" si="25"/>
        <v>39.875389408099686</v>
      </c>
      <c r="X15" s="10">
        <v>11.7</v>
      </c>
      <c r="Y15" s="35">
        <f t="shared" si="26"/>
        <v>39.931740614334466</v>
      </c>
      <c r="Z15" s="10">
        <v>11.6</v>
      </c>
      <c r="AA15" s="35">
        <f t="shared" si="27"/>
        <v>35.474006116207946</v>
      </c>
      <c r="AB15" s="10">
        <v>12.4</v>
      </c>
      <c r="AC15" s="35">
        <f t="shared" si="28"/>
        <v>37.575757575757578</v>
      </c>
      <c r="AD15" s="10">
        <v>14.4</v>
      </c>
      <c r="AE15" s="35">
        <f t="shared" si="29"/>
        <v>40.449438202247187</v>
      </c>
      <c r="AG15" s="11" t="str">
        <f t="shared" si="0"/>
        <v xml:space="preserve">     Macroplacoid row</v>
      </c>
      <c r="AH15" s="12">
        <f t="shared" si="9"/>
        <v>15</v>
      </c>
      <c r="AI15" s="13">
        <f t="shared" si="1"/>
        <v>9.1999999999999993</v>
      </c>
      <c r="AJ15" s="14" t="str">
        <f t="shared" si="2"/>
        <v>–</v>
      </c>
      <c r="AK15" s="15">
        <f t="shared" si="3"/>
        <v>14.4</v>
      </c>
      <c r="AL15" s="16">
        <f t="shared" si="4"/>
        <v>32.508833922261481</v>
      </c>
      <c r="AM15" s="17" t="str">
        <f t="shared" si="10"/>
        <v>–</v>
      </c>
      <c r="AN15" s="18">
        <f t="shared" si="5"/>
        <v>40.449438202247187</v>
      </c>
      <c r="AO15" s="87">
        <f t="shared" si="6"/>
        <v>11.446666666666667</v>
      </c>
      <c r="AP15" s="19">
        <f t="shared" si="11"/>
        <v>36.89857556750124</v>
      </c>
      <c r="AQ15" s="14">
        <f t="shared" si="7"/>
        <v>1.416165177344707</v>
      </c>
      <c r="AR15" s="20">
        <f t="shared" si="12"/>
        <v>2.5456167174378712</v>
      </c>
      <c r="AS15" s="14">
        <f t="shared" si="8"/>
        <v>10.1</v>
      </c>
      <c r="AT15" s="17">
        <f t="shared" si="13"/>
        <v>35.563380281690144</v>
      </c>
    </row>
    <row r="16" spans="1:46" x14ac:dyDescent="0.2">
      <c r="A16" s="9" t="s">
        <v>42</v>
      </c>
      <c r="B16" s="10">
        <v>12.1</v>
      </c>
      <c r="C16" s="35">
        <f t="shared" si="15"/>
        <v>42.605633802816897</v>
      </c>
      <c r="D16" s="10">
        <v>13.4</v>
      </c>
      <c r="E16" s="35">
        <f t="shared" si="16"/>
        <v>43.934426229508198</v>
      </c>
      <c r="F16" s="10">
        <v>10.8</v>
      </c>
      <c r="G16" s="35">
        <f t="shared" si="17"/>
        <v>37.76223776223776</v>
      </c>
      <c r="H16" s="10">
        <v>11.9</v>
      </c>
      <c r="I16" s="35">
        <f t="shared" si="18"/>
        <v>40.476190476190474</v>
      </c>
      <c r="J16" s="10">
        <v>14.2</v>
      </c>
      <c r="K16" s="35">
        <f t="shared" si="19"/>
        <v>43.692307692307693</v>
      </c>
      <c r="L16" s="10">
        <v>12.9</v>
      </c>
      <c r="M16" s="35">
        <f t="shared" si="20"/>
        <v>44.482758620689658</v>
      </c>
      <c r="N16" s="10">
        <v>14.3</v>
      </c>
      <c r="O16" s="35">
        <f t="shared" si="21"/>
        <v>44.548286604361373</v>
      </c>
      <c r="P16" s="10">
        <v>10.9</v>
      </c>
      <c r="Q16" s="35">
        <f t="shared" si="22"/>
        <v>38.515901060070675</v>
      </c>
      <c r="R16" s="10">
        <v>15.4</v>
      </c>
      <c r="S16" s="35">
        <f t="shared" si="23"/>
        <v>46.951219512195124</v>
      </c>
      <c r="T16" s="10">
        <v>13.2</v>
      </c>
      <c r="U16" s="35">
        <f t="shared" si="24"/>
        <v>44.295302013422813</v>
      </c>
      <c r="V16" s="10">
        <v>15.4</v>
      </c>
      <c r="W16" s="35">
        <f t="shared" si="25"/>
        <v>47.975077881619939</v>
      </c>
      <c r="X16" s="10">
        <v>13.9</v>
      </c>
      <c r="Y16" s="35">
        <f t="shared" si="26"/>
        <v>47.44027303754266</v>
      </c>
      <c r="Z16" s="10">
        <v>14.5</v>
      </c>
      <c r="AA16" s="35">
        <f t="shared" si="27"/>
        <v>44.342507645259936</v>
      </c>
      <c r="AB16" s="10">
        <v>14.6</v>
      </c>
      <c r="AC16" s="35">
        <f t="shared" si="28"/>
        <v>44.242424242424235</v>
      </c>
      <c r="AD16" s="10">
        <v>17.399999999999999</v>
      </c>
      <c r="AE16" s="35">
        <f t="shared" si="29"/>
        <v>48.876404494382015</v>
      </c>
      <c r="AG16" s="11" t="str">
        <f t="shared" si="0"/>
        <v xml:space="preserve">     Placoid row</v>
      </c>
      <c r="AH16" s="12">
        <f>COUNT(B16,D16,F16,H16,J16,L16,N16,P16,R16,T16,V16,X16,Z16,AB16,AD16)</f>
        <v>15</v>
      </c>
      <c r="AI16" s="13">
        <f t="shared" si="1"/>
        <v>10.8</v>
      </c>
      <c r="AJ16" s="14" t="str">
        <f t="shared" si="2"/>
        <v>–</v>
      </c>
      <c r="AK16" s="15">
        <f t="shared" si="3"/>
        <v>17.399999999999999</v>
      </c>
      <c r="AL16" s="16">
        <f t="shared" si="4"/>
        <v>37.76223776223776</v>
      </c>
      <c r="AM16" s="17" t="str">
        <f t="shared" si="10"/>
        <v>–</v>
      </c>
      <c r="AN16" s="18">
        <f t="shared" si="5"/>
        <v>48.876404494382015</v>
      </c>
      <c r="AO16" s="87">
        <f t="shared" si="6"/>
        <v>13.66</v>
      </c>
      <c r="AP16" s="19">
        <f t="shared" si="11"/>
        <v>44.009396738335298</v>
      </c>
      <c r="AQ16" s="14">
        <f t="shared" si="7"/>
        <v>1.7843766418556282</v>
      </c>
      <c r="AR16" s="20">
        <f t="shared" si="12"/>
        <v>3.21121759362619</v>
      </c>
      <c r="AS16" s="14">
        <f t="shared" si="8"/>
        <v>12.1</v>
      </c>
      <c r="AT16" s="17">
        <f t="shared" si="13"/>
        <v>42.605633802816897</v>
      </c>
    </row>
    <row r="17" spans="1:46" x14ac:dyDescent="0.2">
      <c r="A17" s="61" t="s">
        <v>36</v>
      </c>
      <c r="B17" s="63"/>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141"/>
      <c r="AG17" s="11" t="str">
        <f t="shared" si="0"/>
        <v>Claw 1 lengths</v>
      </c>
      <c r="AH17" s="12"/>
      <c r="AI17" s="13"/>
      <c r="AJ17" s="14"/>
      <c r="AK17" s="15"/>
      <c r="AL17" s="16"/>
      <c r="AM17" s="17"/>
      <c r="AN17" s="18"/>
      <c r="AO17" s="87"/>
      <c r="AP17" s="19"/>
      <c r="AQ17" s="14"/>
      <c r="AR17" s="20"/>
      <c r="AS17" s="14"/>
      <c r="AT17" s="17"/>
    </row>
    <row r="18" spans="1:46" x14ac:dyDescent="0.2">
      <c r="A18" s="9" t="s">
        <v>43</v>
      </c>
      <c r="B18" s="10"/>
      <c r="C18" s="35" t="str">
        <f t="shared" ref="C18:C23" si="30">IF(AND((B18&gt;0),(B$5&gt;0)),(B18/B$5*100),"")</f>
        <v/>
      </c>
      <c r="D18" s="10"/>
      <c r="E18" s="35" t="str">
        <f t="shared" ref="E18:E23" si="31">IF(AND((D18&gt;0),(D$5&gt;0)),(D18/D$5*100),"")</f>
        <v/>
      </c>
      <c r="F18" s="10"/>
      <c r="G18" s="35" t="str">
        <f t="shared" ref="G18:G23" si="32">IF(AND((F18&gt;0),(F$5&gt;0)),(F18/F$5*100),"")</f>
        <v/>
      </c>
      <c r="H18" s="10"/>
      <c r="I18" s="35" t="str">
        <f t="shared" ref="I18:I23" si="33">IF(AND((H18&gt;0),(H$5&gt;0)),(H18/H$5*100),"")</f>
        <v/>
      </c>
      <c r="J18" s="10"/>
      <c r="K18" s="35" t="str">
        <f t="shared" ref="K18:K23" si="34">IF(AND((J18&gt;0),(J$5&gt;0)),(J18/J$5*100),"")</f>
        <v/>
      </c>
      <c r="L18" s="10"/>
      <c r="M18" s="35" t="str">
        <f t="shared" ref="M18:M23" si="35">IF(AND((L18&gt;0),(L$5&gt;0)),(L18/L$5*100),"")</f>
        <v/>
      </c>
      <c r="N18" s="10"/>
      <c r="O18" s="35" t="str">
        <f t="shared" ref="O18:O23" si="36">IF(AND((N18&gt;0),(N$5&gt;0)),(N18/N$5*100),"")</f>
        <v/>
      </c>
      <c r="P18" s="10"/>
      <c r="Q18" s="35" t="str">
        <f t="shared" ref="Q18:Q23" si="37">IF(AND((P18&gt;0),(P$5&gt;0)),(P18/P$5*100),"")</f>
        <v/>
      </c>
      <c r="R18" s="10"/>
      <c r="S18" s="35" t="str">
        <f t="shared" ref="S18:S23" si="38">IF(AND((R18&gt;0),(R$5&gt;0)),(R18/R$5*100),"")</f>
        <v/>
      </c>
      <c r="T18" s="10"/>
      <c r="U18" s="35" t="str">
        <f t="shared" ref="U18:U23" si="39">IF(AND((T18&gt;0),(T$5&gt;0)),(T18/T$5*100),"")</f>
        <v/>
      </c>
      <c r="V18" s="10"/>
      <c r="W18" s="35" t="str">
        <f t="shared" ref="W18:W23" si="40">IF(AND((V18&gt;0),(V$5&gt;0)),(V18/V$5*100),"")</f>
        <v/>
      </c>
      <c r="X18" s="10"/>
      <c r="Y18" s="35" t="str">
        <f t="shared" ref="Y18:Y23" si="41">IF(AND((X18&gt;0),(X$5&gt;0)),(X18/X$5*100),"")</f>
        <v/>
      </c>
      <c r="Z18" s="10"/>
      <c r="AA18" s="35" t="str">
        <f t="shared" ref="AA18:AA23" si="42">IF(AND((Z18&gt;0),(Z$5&gt;0)),(Z18/Z$5*100),"")</f>
        <v/>
      </c>
      <c r="AB18" s="10"/>
      <c r="AC18" s="35" t="str">
        <f t="shared" ref="AC18:AC23" si="43">IF(AND((AB18&gt;0),(AB$5&gt;0)),(AB18/AB$5*100),"")</f>
        <v/>
      </c>
      <c r="AD18" s="10"/>
      <c r="AE18" s="35" t="str">
        <f t="shared" ref="AE18:AE23" si="44">IF(AND((AD18&gt;0),(AD$5&gt;0)),(AD18/AD$5*100),"")</f>
        <v/>
      </c>
      <c r="AG18" s="11" t="str">
        <f t="shared" si="0"/>
        <v xml:space="preserve">     External base</v>
      </c>
      <c r="AH18" s="12">
        <f t="shared" si="9"/>
        <v>0</v>
      </c>
      <c r="AI18" s="13" t="str">
        <f t="shared" si="1"/>
        <v/>
      </c>
      <c r="AJ18" s="14" t="str">
        <f t="shared" si="2"/>
        <v>?</v>
      </c>
      <c r="AK18" s="15" t="str">
        <f t="shared" si="3"/>
        <v/>
      </c>
      <c r="AL18" s="16" t="str">
        <f t="shared" si="4"/>
        <v/>
      </c>
      <c r="AM18" s="17" t="str">
        <f t="shared" si="10"/>
        <v>?</v>
      </c>
      <c r="AN18" s="18" t="str">
        <f t="shared" si="5"/>
        <v/>
      </c>
      <c r="AO18" s="87" t="str">
        <f t="shared" si="6"/>
        <v>?</v>
      </c>
      <c r="AP18" s="19" t="str">
        <f t="shared" si="11"/>
        <v>?</v>
      </c>
      <c r="AQ18" s="14" t="str">
        <f t="shared" si="7"/>
        <v>?</v>
      </c>
      <c r="AR18" s="20" t="str">
        <f t="shared" si="12"/>
        <v>?</v>
      </c>
      <c r="AS18" s="14" t="str">
        <f t="shared" si="8"/>
        <v>?</v>
      </c>
      <c r="AT18" s="17" t="str">
        <f t="shared" si="13"/>
        <v>?</v>
      </c>
    </row>
    <row r="19" spans="1:46" x14ac:dyDescent="0.2">
      <c r="A19" s="9" t="s">
        <v>44</v>
      </c>
      <c r="B19" s="10">
        <v>9.5</v>
      </c>
      <c r="C19" s="35">
        <f t="shared" si="30"/>
        <v>33.450704225352112</v>
      </c>
      <c r="D19" s="10">
        <v>8.8000000000000007</v>
      </c>
      <c r="E19" s="35">
        <f t="shared" si="31"/>
        <v>28.852459016393446</v>
      </c>
      <c r="F19" s="10">
        <v>8.5</v>
      </c>
      <c r="G19" s="35">
        <f t="shared" si="32"/>
        <v>29.72027972027972</v>
      </c>
      <c r="H19" s="10">
        <v>9</v>
      </c>
      <c r="I19" s="35">
        <f t="shared" si="33"/>
        <v>30.612244897959183</v>
      </c>
      <c r="J19" s="10">
        <v>10.6</v>
      </c>
      <c r="K19" s="35">
        <f t="shared" si="34"/>
        <v>32.615384615384613</v>
      </c>
      <c r="L19" s="10">
        <v>8.8000000000000007</v>
      </c>
      <c r="M19" s="35">
        <f t="shared" si="35"/>
        <v>30.3448275862069</v>
      </c>
      <c r="N19" s="10">
        <v>9.6</v>
      </c>
      <c r="O19" s="35">
        <f t="shared" si="36"/>
        <v>29.906542056074763</v>
      </c>
      <c r="P19" s="10">
        <v>8.4</v>
      </c>
      <c r="Q19" s="35">
        <f t="shared" si="37"/>
        <v>29.681978798586574</v>
      </c>
      <c r="R19" s="10">
        <v>11.2</v>
      </c>
      <c r="S19" s="35">
        <f t="shared" si="38"/>
        <v>34.146341463414636</v>
      </c>
      <c r="T19" s="10">
        <v>9.4</v>
      </c>
      <c r="U19" s="35">
        <f t="shared" si="39"/>
        <v>31.543624161073826</v>
      </c>
      <c r="V19" s="10">
        <v>12.4</v>
      </c>
      <c r="W19" s="35">
        <f t="shared" si="40"/>
        <v>38.629283489096572</v>
      </c>
      <c r="X19" s="10">
        <v>9.6</v>
      </c>
      <c r="Y19" s="35">
        <f t="shared" si="41"/>
        <v>32.764505119453922</v>
      </c>
      <c r="Z19" s="10">
        <v>9.9</v>
      </c>
      <c r="AA19" s="35">
        <f t="shared" si="42"/>
        <v>30.27522935779816</v>
      </c>
      <c r="AB19" s="10">
        <v>10.6</v>
      </c>
      <c r="AC19" s="35">
        <f t="shared" si="43"/>
        <v>32.121212121212125</v>
      </c>
      <c r="AD19" s="10">
        <v>11.5</v>
      </c>
      <c r="AE19" s="35">
        <f t="shared" si="44"/>
        <v>32.303370786516858</v>
      </c>
      <c r="AG19" s="11" t="str">
        <f t="shared" si="0"/>
        <v xml:space="preserve">     External primary branch</v>
      </c>
      <c r="AH19" s="12">
        <f t="shared" si="9"/>
        <v>15</v>
      </c>
      <c r="AI19" s="13">
        <f t="shared" si="1"/>
        <v>8.4</v>
      </c>
      <c r="AJ19" s="14" t="str">
        <f t="shared" si="2"/>
        <v>–</v>
      </c>
      <c r="AK19" s="15">
        <f t="shared" si="3"/>
        <v>12.4</v>
      </c>
      <c r="AL19" s="16">
        <f t="shared" si="4"/>
        <v>28.852459016393446</v>
      </c>
      <c r="AM19" s="17" t="str">
        <f t="shared" si="10"/>
        <v>–</v>
      </c>
      <c r="AN19" s="18">
        <f t="shared" si="5"/>
        <v>38.629283489096572</v>
      </c>
      <c r="AO19" s="87">
        <f t="shared" si="6"/>
        <v>9.8533333333333335</v>
      </c>
      <c r="AP19" s="19">
        <f t="shared" si="11"/>
        <v>31.797865827653556</v>
      </c>
      <c r="AQ19" s="14">
        <f t="shared" si="7"/>
        <v>1.1795075647226998</v>
      </c>
      <c r="AR19" s="20">
        <f t="shared" si="12"/>
        <v>2.4469258123198845</v>
      </c>
      <c r="AS19" s="14">
        <f t="shared" si="8"/>
        <v>9.5</v>
      </c>
      <c r="AT19" s="17">
        <f t="shared" si="13"/>
        <v>33.450704225352112</v>
      </c>
    </row>
    <row r="20" spans="1:46" x14ac:dyDescent="0.2">
      <c r="A20" s="9" t="s">
        <v>45</v>
      </c>
      <c r="B20" s="10">
        <v>8.1999999999999993</v>
      </c>
      <c r="C20" s="35">
        <f t="shared" si="30"/>
        <v>28.87323943661972</v>
      </c>
      <c r="D20" s="10">
        <v>7.8</v>
      </c>
      <c r="E20" s="35">
        <f t="shared" si="31"/>
        <v>25.573770491803277</v>
      </c>
      <c r="F20" s="10">
        <v>7.4</v>
      </c>
      <c r="G20" s="35">
        <f t="shared" si="32"/>
        <v>25.874125874125873</v>
      </c>
      <c r="H20" s="10">
        <v>8.1999999999999993</v>
      </c>
      <c r="I20" s="35">
        <f t="shared" si="33"/>
        <v>27.89115646258503</v>
      </c>
      <c r="J20" s="10">
        <v>9</v>
      </c>
      <c r="K20" s="35">
        <f t="shared" si="34"/>
        <v>27.692307692307693</v>
      </c>
      <c r="L20" s="10">
        <v>7.2</v>
      </c>
      <c r="M20" s="35">
        <f t="shared" si="35"/>
        <v>24.827586206896552</v>
      </c>
      <c r="N20" s="10">
        <v>7.6</v>
      </c>
      <c r="O20" s="35">
        <f t="shared" si="36"/>
        <v>23.676012461059187</v>
      </c>
      <c r="P20" s="10">
        <v>6.9</v>
      </c>
      <c r="Q20" s="35">
        <f t="shared" si="37"/>
        <v>24.381625441696116</v>
      </c>
      <c r="R20" s="10">
        <v>9.6999999999999993</v>
      </c>
      <c r="S20" s="35">
        <f t="shared" si="38"/>
        <v>29.573170731707314</v>
      </c>
      <c r="T20" s="10">
        <v>8</v>
      </c>
      <c r="U20" s="35">
        <f t="shared" si="39"/>
        <v>26.845637583892618</v>
      </c>
      <c r="V20" s="10">
        <v>10.1</v>
      </c>
      <c r="W20" s="35">
        <f t="shared" si="40"/>
        <v>31.464174454828658</v>
      </c>
      <c r="X20" s="10">
        <v>7.2</v>
      </c>
      <c r="Y20" s="35">
        <f t="shared" si="41"/>
        <v>24.573378839590443</v>
      </c>
      <c r="Z20" s="10">
        <v>8.5</v>
      </c>
      <c r="AA20" s="35">
        <f t="shared" si="42"/>
        <v>25.993883792048926</v>
      </c>
      <c r="AB20" s="10">
        <v>7.6</v>
      </c>
      <c r="AC20" s="35">
        <f t="shared" si="43"/>
        <v>23.030303030303028</v>
      </c>
      <c r="AD20" s="10">
        <v>9.4</v>
      </c>
      <c r="AE20" s="35">
        <f t="shared" si="44"/>
        <v>26.40449438202247</v>
      </c>
      <c r="AG20" s="11" t="str">
        <f t="shared" si="0"/>
        <v xml:space="preserve">     External secondary branch</v>
      </c>
      <c r="AH20" s="12">
        <f t="shared" si="9"/>
        <v>15</v>
      </c>
      <c r="AI20" s="13">
        <f t="shared" si="1"/>
        <v>6.9</v>
      </c>
      <c r="AJ20" s="14" t="str">
        <f t="shared" si="2"/>
        <v>–</v>
      </c>
      <c r="AK20" s="15">
        <f t="shared" si="3"/>
        <v>10.1</v>
      </c>
      <c r="AL20" s="16">
        <f t="shared" si="4"/>
        <v>23.030303030303028</v>
      </c>
      <c r="AM20" s="17" t="str">
        <f t="shared" si="10"/>
        <v>–</v>
      </c>
      <c r="AN20" s="18">
        <f t="shared" si="5"/>
        <v>31.464174454828658</v>
      </c>
      <c r="AO20" s="87">
        <f t="shared" si="6"/>
        <v>8.1866666666666656</v>
      </c>
      <c r="AP20" s="19">
        <f t="shared" si="11"/>
        <v>26.444991125432452</v>
      </c>
      <c r="AQ20" s="14">
        <f t="shared" si="7"/>
        <v>0.97384852640487796</v>
      </c>
      <c r="AR20" s="20">
        <f t="shared" si="12"/>
        <v>2.3249517095404157</v>
      </c>
      <c r="AS20" s="14">
        <f t="shared" si="8"/>
        <v>8.1999999999999993</v>
      </c>
      <c r="AT20" s="17">
        <f t="shared" si="13"/>
        <v>28.87323943661972</v>
      </c>
    </row>
    <row r="21" spans="1:46" x14ac:dyDescent="0.2">
      <c r="A21" s="9" t="s">
        <v>46</v>
      </c>
      <c r="B21" s="10"/>
      <c r="C21" s="35" t="str">
        <f t="shared" si="30"/>
        <v/>
      </c>
      <c r="D21" s="10"/>
      <c r="E21" s="35" t="str">
        <f t="shared" si="31"/>
        <v/>
      </c>
      <c r="F21" s="10"/>
      <c r="G21" s="35" t="str">
        <f t="shared" si="32"/>
        <v/>
      </c>
      <c r="H21" s="10"/>
      <c r="I21" s="35" t="str">
        <f t="shared" si="33"/>
        <v/>
      </c>
      <c r="J21" s="10"/>
      <c r="K21" s="35" t="str">
        <f t="shared" si="34"/>
        <v/>
      </c>
      <c r="L21" s="10"/>
      <c r="M21" s="35" t="str">
        <f t="shared" si="35"/>
        <v/>
      </c>
      <c r="N21" s="10"/>
      <c r="O21" s="35" t="str">
        <f t="shared" si="36"/>
        <v/>
      </c>
      <c r="P21" s="10"/>
      <c r="Q21" s="35" t="str">
        <f t="shared" si="37"/>
        <v/>
      </c>
      <c r="R21" s="10"/>
      <c r="S21" s="35" t="str">
        <f t="shared" si="38"/>
        <v/>
      </c>
      <c r="T21" s="10"/>
      <c r="U21" s="35" t="str">
        <f t="shared" si="39"/>
        <v/>
      </c>
      <c r="V21" s="10"/>
      <c r="W21" s="35" t="str">
        <f t="shared" si="40"/>
        <v/>
      </c>
      <c r="X21" s="10"/>
      <c r="Y21" s="35" t="str">
        <f t="shared" si="41"/>
        <v/>
      </c>
      <c r="Z21" s="10"/>
      <c r="AA21" s="35" t="str">
        <f t="shared" si="42"/>
        <v/>
      </c>
      <c r="AB21" s="10"/>
      <c r="AC21" s="35" t="str">
        <f t="shared" si="43"/>
        <v/>
      </c>
      <c r="AD21" s="10"/>
      <c r="AE21" s="35" t="str">
        <f t="shared" si="44"/>
        <v/>
      </c>
      <c r="AG21" s="11" t="str">
        <f t="shared" si="0"/>
        <v xml:space="preserve">     Internal base</v>
      </c>
      <c r="AH21" s="12">
        <f t="shared" si="9"/>
        <v>0</v>
      </c>
      <c r="AI21" s="13" t="str">
        <f t="shared" si="1"/>
        <v/>
      </c>
      <c r="AJ21" s="14" t="str">
        <f t="shared" si="2"/>
        <v>?</v>
      </c>
      <c r="AK21" s="15" t="str">
        <f t="shared" si="3"/>
        <v/>
      </c>
      <c r="AL21" s="16" t="str">
        <f t="shared" si="4"/>
        <v/>
      </c>
      <c r="AM21" s="17" t="str">
        <f t="shared" si="10"/>
        <v>?</v>
      </c>
      <c r="AN21" s="18" t="str">
        <f t="shared" si="5"/>
        <v/>
      </c>
      <c r="AO21" s="87" t="str">
        <f t="shared" si="6"/>
        <v>?</v>
      </c>
      <c r="AP21" s="19" t="str">
        <f t="shared" si="11"/>
        <v>?</v>
      </c>
      <c r="AQ21" s="14" t="str">
        <f t="shared" si="7"/>
        <v>?</v>
      </c>
      <c r="AR21" s="20" t="str">
        <f t="shared" si="12"/>
        <v>?</v>
      </c>
      <c r="AS21" s="14" t="str">
        <f t="shared" si="8"/>
        <v>?</v>
      </c>
      <c r="AT21" s="17" t="str">
        <f t="shared" si="13"/>
        <v>?</v>
      </c>
    </row>
    <row r="22" spans="1:46" x14ac:dyDescent="0.2">
      <c r="A22" s="9" t="s">
        <v>47</v>
      </c>
      <c r="B22" s="10">
        <v>8.9</v>
      </c>
      <c r="C22" s="35">
        <f t="shared" si="30"/>
        <v>31.338028169014088</v>
      </c>
      <c r="D22" s="10">
        <v>8.6999999999999993</v>
      </c>
      <c r="E22" s="35">
        <f t="shared" si="31"/>
        <v>28.52459016393442</v>
      </c>
      <c r="F22" s="10">
        <v>8.4</v>
      </c>
      <c r="G22" s="35">
        <f t="shared" si="32"/>
        <v>29.37062937062937</v>
      </c>
      <c r="H22" s="10">
        <v>8.6999999999999993</v>
      </c>
      <c r="I22" s="35">
        <f t="shared" si="33"/>
        <v>29.591836734693878</v>
      </c>
      <c r="J22" s="10">
        <v>9.4</v>
      </c>
      <c r="K22" s="35">
        <f t="shared" si="34"/>
        <v>28.923076923076923</v>
      </c>
      <c r="L22" s="10">
        <v>8.1999999999999993</v>
      </c>
      <c r="M22" s="35">
        <f t="shared" si="35"/>
        <v>28.275862068965512</v>
      </c>
      <c r="N22" s="10">
        <v>8.3000000000000007</v>
      </c>
      <c r="O22" s="35">
        <f t="shared" si="36"/>
        <v>25.856697819314643</v>
      </c>
      <c r="P22" s="10">
        <v>8.1999999999999993</v>
      </c>
      <c r="Q22" s="35">
        <f t="shared" si="37"/>
        <v>28.975265017667841</v>
      </c>
      <c r="R22" s="10">
        <v>9.9</v>
      </c>
      <c r="S22" s="35">
        <f t="shared" si="38"/>
        <v>30.182926829268297</v>
      </c>
      <c r="T22" s="10">
        <v>9.4</v>
      </c>
      <c r="U22" s="35">
        <f t="shared" si="39"/>
        <v>31.543624161073826</v>
      </c>
      <c r="V22" s="10">
        <v>10.4</v>
      </c>
      <c r="W22" s="35">
        <f t="shared" si="40"/>
        <v>32.398753894080997</v>
      </c>
      <c r="X22" s="10">
        <v>8.3000000000000007</v>
      </c>
      <c r="Y22" s="35">
        <f t="shared" si="41"/>
        <v>28.327645051194537</v>
      </c>
      <c r="Z22" s="10">
        <v>9.6999999999999993</v>
      </c>
      <c r="AA22" s="35">
        <f t="shared" si="42"/>
        <v>29.663608562691131</v>
      </c>
      <c r="AB22" s="10">
        <v>9.1</v>
      </c>
      <c r="AC22" s="35">
        <f t="shared" si="43"/>
        <v>27.575757575757574</v>
      </c>
      <c r="AD22" s="10">
        <v>10.9</v>
      </c>
      <c r="AE22" s="35">
        <f t="shared" si="44"/>
        <v>30.617977528089884</v>
      </c>
      <c r="AG22" s="11" t="str">
        <f t="shared" si="0"/>
        <v xml:space="preserve">     Internal primary branch</v>
      </c>
      <c r="AH22" s="12">
        <f t="shared" si="9"/>
        <v>15</v>
      </c>
      <c r="AI22" s="13">
        <f t="shared" si="1"/>
        <v>8.1999999999999993</v>
      </c>
      <c r="AJ22" s="14" t="str">
        <f t="shared" si="2"/>
        <v>–</v>
      </c>
      <c r="AK22" s="15">
        <f t="shared" si="3"/>
        <v>10.9</v>
      </c>
      <c r="AL22" s="16">
        <f t="shared" si="4"/>
        <v>25.856697819314643</v>
      </c>
      <c r="AM22" s="17" t="str">
        <f t="shared" si="10"/>
        <v>–</v>
      </c>
      <c r="AN22" s="18">
        <f t="shared" si="5"/>
        <v>32.398753894080997</v>
      </c>
      <c r="AO22" s="87">
        <f t="shared" si="6"/>
        <v>9.1</v>
      </c>
      <c r="AP22" s="19">
        <f t="shared" si="11"/>
        <v>29.411085324630196</v>
      </c>
      <c r="AQ22" s="14">
        <f t="shared" si="7"/>
        <v>0.83921732244140101</v>
      </c>
      <c r="AR22" s="20">
        <f t="shared" si="12"/>
        <v>1.6693890305936419</v>
      </c>
      <c r="AS22" s="14">
        <f t="shared" si="8"/>
        <v>8.9</v>
      </c>
      <c r="AT22" s="17">
        <f t="shared" si="13"/>
        <v>31.338028169014088</v>
      </c>
    </row>
    <row r="23" spans="1:46" x14ac:dyDescent="0.2">
      <c r="A23" s="9" t="s">
        <v>48</v>
      </c>
      <c r="B23" s="10">
        <v>7.3</v>
      </c>
      <c r="C23" s="35">
        <f t="shared" si="30"/>
        <v>25.704225352112676</v>
      </c>
      <c r="D23" s="10">
        <v>7.3</v>
      </c>
      <c r="E23" s="35">
        <f t="shared" si="31"/>
        <v>23.934426229508198</v>
      </c>
      <c r="F23" s="10">
        <v>7.1</v>
      </c>
      <c r="G23" s="35">
        <f t="shared" si="32"/>
        <v>24.825174825174823</v>
      </c>
      <c r="H23" s="10">
        <v>7.7</v>
      </c>
      <c r="I23" s="35">
        <f t="shared" si="33"/>
        <v>26.190476190476193</v>
      </c>
      <c r="J23" s="10"/>
      <c r="K23" s="35" t="str">
        <f t="shared" si="34"/>
        <v/>
      </c>
      <c r="L23" s="10">
        <v>6.7</v>
      </c>
      <c r="M23" s="35">
        <f t="shared" si="35"/>
        <v>23.103448275862071</v>
      </c>
      <c r="N23" s="10">
        <v>7.4</v>
      </c>
      <c r="O23" s="35">
        <f t="shared" si="36"/>
        <v>23.052959501557631</v>
      </c>
      <c r="P23" s="10">
        <v>6.1</v>
      </c>
      <c r="Q23" s="35">
        <f t="shared" si="37"/>
        <v>21.554770318021198</v>
      </c>
      <c r="R23" s="10">
        <v>7.2</v>
      </c>
      <c r="S23" s="35">
        <f t="shared" si="38"/>
        <v>21.951219512195124</v>
      </c>
      <c r="T23" s="10">
        <v>7.6</v>
      </c>
      <c r="U23" s="35">
        <f t="shared" si="39"/>
        <v>25.503355704697984</v>
      </c>
      <c r="V23" s="10">
        <v>8.5</v>
      </c>
      <c r="W23" s="35">
        <f t="shared" si="40"/>
        <v>26.479750778816197</v>
      </c>
      <c r="X23" s="10">
        <v>7</v>
      </c>
      <c r="Y23" s="35">
        <f t="shared" si="41"/>
        <v>23.890784982935152</v>
      </c>
      <c r="Z23" s="10">
        <v>8</v>
      </c>
      <c r="AA23" s="35">
        <f t="shared" si="42"/>
        <v>24.464831804281342</v>
      </c>
      <c r="AB23" s="10">
        <v>7.8</v>
      </c>
      <c r="AC23" s="35">
        <f t="shared" si="43"/>
        <v>23.636363636363637</v>
      </c>
      <c r="AD23" s="10">
        <v>8.6</v>
      </c>
      <c r="AE23" s="35">
        <f t="shared" si="44"/>
        <v>24.157303370786515</v>
      </c>
      <c r="AG23" s="11" t="str">
        <f t="shared" si="0"/>
        <v xml:space="preserve">     Internal secondary branch</v>
      </c>
      <c r="AH23" s="12">
        <f t="shared" si="9"/>
        <v>14</v>
      </c>
      <c r="AI23" s="13">
        <f t="shared" si="1"/>
        <v>6.1</v>
      </c>
      <c r="AJ23" s="14" t="str">
        <f t="shared" si="2"/>
        <v>–</v>
      </c>
      <c r="AK23" s="15">
        <f t="shared" si="3"/>
        <v>8.6</v>
      </c>
      <c r="AL23" s="16">
        <f t="shared" si="4"/>
        <v>21.554770318021198</v>
      </c>
      <c r="AM23" s="17" t="str">
        <f t="shared" si="10"/>
        <v>–</v>
      </c>
      <c r="AN23" s="18">
        <f t="shared" si="5"/>
        <v>26.479750778816197</v>
      </c>
      <c r="AO23" s="87">
        <f t="shared" si="6"/>
        <v>7.45</v>
      </c>
      <c r="AP23" s="19">
        <f t="shared" si="11"/>
        <v>24.174935034484911</v>
      </c>
      <c r="AQ23" s="14">
        <f t="shared" si="7"/>
        <v>0.66535126639415643</v>
      </c>
      <c r="AR23" s="20">
        <f t="shared" si="12"/>
        <v>1.4840409138398463</v>
      </c>
      <c r="AS23" s="14">
        <f t="shared" si="8"/>
        <v>7.3</v>
      </c>
      <c r="AT23" s="17">
        <f t="shared" si="13"/>
        <v>25.704225352112676</v>
      </c>
    </row>
    <row r="24" spans="1:46" x14ac:dyDescent="0.2">
      <c r="A24" s="61" t="s">
        <v>49</v>
      </c>
      <c r="B24" s="63"/>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141"/>
      <c r="AG24" s="11" t="str">
        <f>A24</f>
        <v>Claw 2 lengths</v>
      </c>
      <c r="AH24" s="12"/>
      <c r="AI24" s="13"/>
      <c r="AJ24" s="14"/>
      <c r="AK24" s="15"/>
      <c r="AL24" s="16"/>
      <c r="AM24" s="17"/>
      <c r="AN24" s="18"/>
      <c r="AO24" s="87"/>
      <c r="AP24" s="19"/>
      <c r="AQ24" s="14"/>
      <c r="AR24" s="20"/>
      <c r="AS24" s="14"/>
      <c r="AT24" s="17"/>
    </row>
    <row r="25" spans="1:46" x14ac:dyDescent="0.2">
      <c r="A25" s="9" t="s">
        <v>43</v>
      </c>
      <c r="B25" s="10"/>
      <c r="C25" s="35" t="str">
        <f t="shared" ref="C25:C30" si="45">IF(AND((B25&gt;0),(B$5&gt;0)),(B25/B$5*100),"")</f>
        <v/>
      </c>
      <c r="D25" s="10"/>
      <c r="E25" s="35" t="str">
        <f t="shared" ref="E25:E30" si="46">IF(AND((D25&gt;0),(D$5&gt;0)),(D25/D$5*100),"")</f>
        <v/>
      </c>
      <c r="F25" s="10"/>
      <c r="G25" s="35" t="str">
        <f t="shared" ref="G25:G30" si="47">IF(AND((F25&gt;0),(F$5&gt;0)),(F25/F$5*100),"")</f>
        <v/>
      </c>
      <c r="H25" s="10"/>
      <c r="I25" s="35" t="str">
        <f t="shared" ref="I25:I30" si="48">IF(AND((H25&gt;0),(H$5&gt;0)),(H25/H$5*100),"")</f>
        <v/>
      </c>
      <c r="J25" s="10"/>
      <c r="K25" s="35" t="str">
        <f t="shared" ref="K25:K30" si="49">IF(AND((J25&gt;0),(J$5&gt;0)),(J25/J$5*100),"")</f>
        <v/>
      </c>
      <c r="L25" s="10"/>
      <c r="M25" s="35" t="str">
        <f t="shared" ref="M25:M30" si="50">IF(AND((L25&gt;0),(L$5&gt;0)),(L25/L$5*100),"")</f>
        <v/>
      </c>
      <c r="N25" s="10"/>
      <c r="O25" s="35" t="str">
        <f t="shared" ref="O25:O30" si="51">IF(AND((N25&gt;0),(N$5&gt;0)),(N25/N$5*100),"")</f>
        <v/>
      </c>
      <c r="P25" s="10"/>
      <c r="Q25" s="35" t="str">
        <f t="shared" ref="Q25:Q30" si="52">IF(AND((P25&gt;0),(P$5&gt;0)),(P25/P$5*100),"")</f>
        <v/>
      </c>
      <c r="R25" s="10"/>
      <c r="S25" s="35" t="str">
        <f t="shared" ref="S25:S30" si="53">IF(AND((R25&gt;0),(R$5&gt;0)),(R25/R$5*100),"")</f>
        <v/>
      </c>
      <c r="T25" s="10"/>
      <c r="U25" s="35" t="str">
        <f t="shared" ref="U25:U30" si="54">IF(AND((T25&gt;0),(T$5&gt;0)),(T25/T$5*100),"")</f>
        <v/>
      </c>
      <c r="V25" s="10"/>
      <c r="W25" s="35" t="str">
        <f t="shared" ref="W25:W30" si="55">IF(AND((V25&gt;0),(V$5&gt;0)),(V25/V$5*100),"")</f>
        <v/>
      </c>
      <c r="X25" s="10"/>
      <c r="Y25" s="35" t="str">
        <f t="shared" ref="Y25:Y30" si="56">IF(AND((X25&gt;0),(X$5&gt;0)),(X25/X$5*100),"")</f>
        <v/>
      </c>
      <c r="Z25" s="10"/>
      <c r="AA25" s="35" t="str">
        <f t="shared" ref="AA25:AA30" si="57">IF(AND((Z25&gt;0),(Z$5&gt;0)),(Z25/Z$5*100),"")</f>
        <v/>
      </c>
      <c r="AB25" s="10"/>
      <c r="AC25" s="35" t="str">
        <f t="shared" ref="AC25:AC30" si="58">IF(AND((AB25&gt;0),(AB$5&gt;0)),(AB25/AB$5*100),"")</f>
        <v/>
      </c>
      <c r="AD25" s="10"/>
      <c r="AE25" s="35" t="str">
        <f t="shared" ref="AE25:AE30" si="59">IF(AND((AD25&gt;0),(AD$5&gt;0)),(AD25/AD$5*100),"")</f>
        <v/>
      </c>
      <c r="AG25" s="11" t="str">
        <f t="shared" si="0"/>
        <v xml:space="preserve">     External base</v>
      </c>
      <c r="AH25" s="12">
        <f t="shared" si="9"/>
        <v>0</v>
      </c>
      <c r="AI25" s="13" t="str">
        <f t="shared" si="1"/>
        <v/>
      </c>
      <c r="AJ25" s="14" t="str">
        <f t="shared" si="2"/>
        <v>?</v>
      </c>
      <c r="AK25" s="15" t="str">
        <f t="shared" si="3"/>
        <v/>
      </c>
      <c r="AL25" s="16" t="str">
        <f t="shared" si="4"/>
        <v/>
      </c>
      <c r="AM25" s="17" t="str">
        <f t="shared" si="10"/>
        <v>?</v>
      </c>
      <c r="AN25" s="18" t="str">
        <f t="shared" si="5"/>
        <v/>
      </c>
      <c r="AO25" s="87" t="str">
        <f t="shared" si="6"/>
        <v>?</v>
      </c>
      <c r="AP25" s="19" t="str">
        <f t="shared" si="11"/>
        <v>?</v>
      </c>
      <c r="AQ25" s="14" t="str">
        <f t="shared" si="7"/>
        <v>?</v>
      </c>
      <c r="AR25" s="20" t="str">
        <f t="shared" si="12"/>
        <v>?</v>
      </c>
      <c r="AS25" s="14" t="str">
        <f t="shared" si="8"/>
        <v>?</v>
      </c>
      <c r="AT25" s="17" t="str">
        <f t="shared" si="13"/>
        <v>?</v>
      </c>
    </row>
    <row r="26" spans="1:46" x14ac:dyDescent="0.2">
      <c r="A26" s="9" t="s">
        <v>44</v>
      </c>
      <c r="B26" s="10">
        <v>9.6</v>
      </c>
      <c r="C26" s="35">
        <f t="shared" si="45"/>
        <v>33.802816901408448</v>
      </c>
      <c r="D26" s="10">
        <v>9.5</v>
      </c>
      <c r="E26" s="35">
        <f t="shared" si="46"/>
        <v>31.147540983606557</v>
      </c>
      <c r="F26" s="10">
        <v>8.6</v>
      </c>
      <c r="G26" s="35">
        <f t="shared" si="47"/>
        <v>30.069930069930066</v>
      </c>
      <c r="H26" s="10">
        <v>10</v>
      </c>
      <c r="I26" s="35">
        <f t="shared" si="48"/>
        <v>34.013605442176868</v>
      </c>
      <c r="J26" s="10">
        <v>10.3</v>
      </c>
      <c r="K26" s="35">
        <f t="shared" si="49"/>
        <v>31.692307692307693</v>
      </c>
      <c r="L26" s="10">
        <v>9.3000000000000007</v>
      </c>
      <c r="M26" s="35">
        <f t="shared" si="50"/>
        <v>32.068965517241381</v>
      </c>
      <c r="N26" s="10">
        <v>9.6999999999999993</v>
      </c>
      <c r="O26" s="35">
        <f t="shared" si="51"/>
        <v>30.218068535825545</v>
      </c>
      <c r="P26" s="10">
        <v>8.6</v>
      </c>
      <c r="Q26" s="35">
        <f t="shared" si="52"/>
        <v>30.3886925795053</v>
      </c>
      <c r="R26" s="10">
        <v>12.3</v>
      </c>
      <c r="S26" s="35">
        <f t="shared" si="53"/>
        <v>37.500000000000007</v>
      </c>
      <c r="T26" s="10">
        <v>10</v>
      </c>
      <c r="U26" s="35">
        <f t="shared" si="54"/>
        <v>33.557046979865774</v>
      </c>
      <c r="V26" s="10">
        <v>12.4</v>
      </c>
      <c r="W26" s="35">
        <f t="shared" si="55"/>
        <v>38.629283489096572</v>
      </c>
      <c r="X26" s="10">
        <v>10.5</v>
      </c>
      <c r="Y26" s="35">
        <f t="shared" si="56"/>
        <v>35.836177474402731</v>
      </c>
      <c r="Z26" s="10"/>
      <c r="AA26" s="35" t="str">
        <f t="shared" si="57"/>
        <v/>
      </c>
      <c r="AB26" s="10">
        <v>10.4</v>
      </c>
      <c r="AC26" s="35">
        <f t="shared" si="58"/>
        <v>31.515151515151519</v>
      </c>
      <c r="AD26" s="10">
        <v>11.6</v>
      </c>
      <c r="AE26" s="35">
        <f t="shared" si="59"/>
        <v>32.584269662921344</v>
      </c>
      <c r="AG26" s="11" t="str">
        <f t="shared" si="0"/>
        <v xml:space="preserve">     External primary branch</v>
      </c>
      <c r="AH26" s="12">
        <f t="shared" si="9"/>
        <v>14</v>
      </c>
      <c r="AI26" s="13">
        <f t="shared" si="1"/>
        <v>8.6</v>
      </c>
      <c r="AJ26" s="14" t="str">
        <f t="shared" si="2"/>
        <v>–</v>
      </c>
      <c r="AK26" s="15">
        <f t="shared" si="3"/>
        <v>12.4</v>
      </c>
      <c r="AL26" s="16">
        <f t="shared" si="4"/>
        <v>30.069930069930066</v>
      </c>
      <c r="AM26" s="17" t="str">
        <f t="shared" si="10"/>
        <v>–</v>
      </c>
      <c r="AN26" s="18">
        <f t="shared" si="5"/>
        <v>38.629283489096572</v>
      </c>
      <c r="AO26" s="87">
        <f t="shared" si="6"/>
        <v>10.199999999999999</v>
      </c>
      <c r="AP26" s="19">
        <f t="shared" si="11"/>
        <v>33.073132631674277</v>
      </c>
      <c r="AQ26" s="14">
        <f t="shared" si="7"/>
        <v>1.1916375287813143</v>
      </c>
      <c r="AR26" s="20">
        <f t="shared" si="12"/>
        <v>2.6806937199581675</v>
      </c>
      <c r="AS26" s="14">
        <f t="shared" si="8"/>
        <v>9.6</v>
      </c>
      <c r="AT26" s="17">
        <f t="shared" si="13"/>
        <v>33.802816901408448</v>
      </c>
    </row>
    <row r="27" spans="1:46" x14ac:dyDescent="0.2">
      <c r="A27" s="9" t="s">
        <v>45</v>
      </c>
      <c r="B27" s="10">
        <v>8.1999999999999993</v>
      </c>
      <c r="C27" s="35">
        <f t="shared" si="45"/>
        <v>28.87323943661972</v>
      </c>
      <c r="D27" s="10">
        <v>8.5</v>
      </c>
      <c r="E27" s="35">
        <f t="shared" si="46"/>
        <v>27.868852459016392</v>
      </c>
      <c r="F27" s="10">
        <v>7</v>
      </c>
      <c r="G27" s="35">
        <f t="shared" si="47"/>
        <v>24.475524475524473</v>
      </c>
      <c r="H27" s="10">
        <v>7.8</v>
      </c>
      <c r="I27" s="35">
        <f t="shared" si="48"/>
        <v>26.530612244897959</v>
      </c>
      <c r="J27" s="10">
        <v>8.5</v>
      </c>
      <c r="K27" s="35">
        <f t="shared" si="49"/>
        <v>26.153846153846157</v>
      </c>
      <c r="L27" s="10">
        <v>7.8</v>
      </c>
      <c r="M27" s="35">
        <f t="shared" si="50"/>
        <v>26.896551724137929</v>
      </c>
      <c r="N27" s="10">
        <v>8.6</v>
      </c>
      <c r="O27" s="35">
        <f t="shared" si="51"/>
        <v>26.791277258566975</v>
      </c>
      <c r="P27" s="10">
        <v>7.9</v>
      </c>
      <c r="Q27" s="35">
        <f t="shared" si="52"/>
        <v>27.915194346289752</v>
      </c>
      <c r="R27" s="10">
        <v>9.1999999999999993</v>
      </c>
      <c r="S27" s="35">
        <f t="shared" si="53"/>
        <v>28.04878048780488</v>
      </c>
      <c r="T27" s="10">
        <v>8.6999999999999993</v>
      </c>
      <c r="U27" s="35">
        <f t="shared" si="54"/>
        <v>29.194630872483216</v>
      </c>
      <c r="V27" s="10">
        <v>8.9</v>
      </c>
      <c r="W27" s="35">
        <f t="shared" si="55"/>
        <v>27.725856697819314</v>
      </c>
      <c r="X27" s="10">
        <v>8</v>
      </c>
      <c r="Y27" s="35">
        <f t="shared" si="56"/>
        <v>27.303754266211605</v>
      </c>
      <c r="Z27" s="10"/>
      <c r="AA27" s="35" t="str">
        <f t="shared" si="57"/>
        <v/>
      </c>
      <c r="AB27" s="10">
        <v>8.4</v>
      </c>
      <c r="AC27" s="35">
        <f t="shared" si="58"/>
        <v>25.454545454545457</v>
      </c>
      <c r="AD27" s="10">
        <v>9.3000000000000007</v>
      </c>
      <c r="AE27" s="35">
        <f t="shared" si="59"/>
        <v>26.123595505617981</v>
      </c>
      <c r="AG27" s="11" t="str">
        <f t="shared" si="0"/>
        <v xml:space="preserve">     External secondary branch</v>
      </c>
      <c r="AH27" s="12">
        <f t="shared" si="9"/>
        <v>14</v>
      </c>
      <c r="AI27" s="13">
        <f t="shared" si="1"/>
        <v>7</v>
      </c>
      <c r="AJ27" s="14" t="str">
        <f t="shared" si="2"/>
        <v>–</v>
      </c>
      <c r="AK27" s="15">
        <f t="shared" si="3"/>
        <v>9.3000000000000007</v>
      </c>
      <c r="AL27" s="16">
        <f t="shared" si="4"/>
        <v>24.475524475524473</v>
      </c>
      <c r="AM27" s="17" t="str">
        <f t="shared" si="10"/>
        <v>–</v>
      </c>
      <c r="AN27" s="18">
        <f t="shared" si="5"/>
        <v>29.194630872483216</v>
      </c>
      <c r="AO27" s="87">
        <f t="shared" si="6"/>
        <v>8.3428571428571434</v>
      </c>
      <c r="AP27" s="19">
        <f t="shared" si="11"/>
        <v>27.096875813098702</v>
      </c>
      <c r="AQ27" s="14">
        <f t="shared" si="7"/>
        <v>0.61608476653820909</v>
      </c>
      <c r="AR27" s="20">
        <f t="shared" si="12"/>
        <v>1.3016457427719066</v>
      </c>
      <c r="AS27" s="14">
        <f t="shared" si="8"/>
        <v>8.1999999999999993</v>
      </c>
      <c r="AT27" s="17">
        <f t="shared" si="13"/>
        <v>28.87323943661972</v>
      </c>
    </row>
    <row r="28" spans="1:46" x14ac:dyDescent="0.2">
      <c r="A28" s="9" t="s">
        <v>46</v>
      </c>
      <c r="B28" s="10"/>
      <c r="C28" s="35" t="str">
        <f t="shared" si="45"/>
        <v/>
      </c>
      <c r="D28" s="10"/>
      <c r="E28" s="35" t="str">
        <f t="shared" si="46"/>
        <v/>
      </c>
      <c r="F28" s="10"/>
      <c r="G28" s="35" t="str">
        <f t="shared" si="47"/>
        <v/>
      </c>
      <c r="H28" s="10"/>
      <c r="I28" s="35" t="str">
        <f t="shared" si="48"/>
        <v/>
      </c>
      <c r="J28" s="10"/>
      <c r="K28" s="35" t="str">
        <f t="shared" si="49"/>
        <v/>
      </c>
      <c r="L28" s="10"/>
      <c r="M28" s="35" t="str">
        <f t="shared" si="50"/>
        <v/>
      </c>
      <c r="N28" s="10"/>
      <c r="O28" s="35" t="str">
        <f t="shared" si="51"/>
        <v/>
      </c>
      <c r="P28" s="10"/>
      <c r="Q28" s="35" t="str">
        <f t="shared" si="52"/>
        <v/>
      </c>
      <c r="R28" s="10"/>
      <c r="S28" s="35" t="str">
        <f t="shared" si="53"/>
        <v/>
      </c>
      <c r="T28" s="10"/>
      <c r="U28" s="35" t="str">
        <f t="shared" si="54"/>
        <v/>
      </c>
      <c r="V28" s="10"/>
      <c r="W28" s="35" t="str">
        <f t="shared" si="55"/>
        <v/>
      </c>
      <c r="X28" s="10"/>
      <c r="Y28" s="35" t="str">
        <f t="shared" si="56"/>
        <v/>
      </c>
      <c r="Z28" s="10"/>
      <c r="AA28" s="35" t="str">
        <f t="shared" si="57"/>
        <v/>
      </c>
      <c r="AB28" s="10"/>
      <c r="AC28" s="35" t="str">
        <f t="shared" si="58"/>
        <v/>
      </c>
      <c r="AD28" s="10"/>
      <c r="AE28" s="35" t="str">
        <f t="shared" si="59"/>
        <v/>
      </c>
      <c r="AG28" s="11" t="str">
        <f t="shared" si="0"/>
        <v xml:space="preserve">     Internal base</v>
      </c>
      <c r="AH28" s="12">
        <f t="shared" si="9"/>
        <v>0</v>
      </c>
      <c r="AI28" s="13" t="str">
        <f t="shared" si="1"/>
        <v/>
      </c>
      <c r="AJ28" s="14" t="str">
        <f t="shared" si="2"/>
        <v>?</v>
      </c>
      <c r="AK28" s="15" t="str">
        <f t="shared" si="3"/>
        <v/>
      </c>
      <c r="AL28" s="16" t="str">
        <f t="shared" si="4"/>
        <v/>
      </c>
      <c r="AM28" s="17" t="str">
        <f t="shared" si="10"/>
        <v>?</v>
      </c>
      <c r="AN28" s="18" t="str">
        <f t="shared" si="5"/>
        <v/>
      </c>
      <c r="AO28" s="87" t="str">
        <f t="shared" si="6"/>
        <v>?</v>
      </c>
      <c r="AP28" s="19" t="str">
        <f t="shared" si="11"/>
        <v>?</v>
      </c>
      <c r="AQ28" s="14" t="str">
        <f t="shared" si="7"/>
        <v>?</v>
      </c>
      <c r="AR28" s="20" t="str">
        <f t="shared" si="12"/>
        <v>?</v>
      </c>
      <c r="AS28" s="14" t="str">
        <f t="shared" si="8"/>
        <v>?</v>
      </c>
      <c r="AT28" s="17" t="str">
        <f t="shared" si="13"/>
        <v>?</v>
      </c>
    </row>
    <row r="29" spans="1:46" x14ac:dyDescent="0.2">
      <c r="A29" s="9" t="s">
        <v>47</v>
      </c>
      <c r="B29" s="10">
        <v>9.1999999999999993</v>
      </c>
      <c r="C29" s="35">
        <f t="shared" si="45"/>
        <v>32.394366197183103</v>
      </c>
      <c r="D29" s="10">
        <v>8.5</v>
      </c>
      <c r="E29" s="35">
        <f t="shared" si="46"/>
        <v>27.868852459016392</v>
      </c>
      <c r="F29" s="10">
        <v>8.6</v>
      </c>
      <c r="G29" s="35">
        <f t="shared" si="47"/>
        <v>30.069930069930066</v>
      </c>
      <c r="H29" s="10">
        <v>9.3000000000000007</v>
      </c>
      <c r="I29" s="35">
        <f t="shared" si="48"/>
        <v>31.632653061224492</v>
      </c>
      <c r="J29" s="10">
        <v>9.9</v>
      </c>
      <c r="K29" s="35">
        <f t="shared" si="49"/>
        <v>30.461538461538463</v>
      </c>
      <c r="L29" s="10">
        <v>8.6</v>
      </c>
      <c r="M29" s="35">
        <f t="shared" si="50"/>
        <v>29.655172413793103</v>
      </c>
      <c r="N29" s="10">
        <v>8.8000000000000007</v>
      </c>
      <c r="O29" s="35">
        <f t="shared" si="51"/>
        <v>27.414330218068539</v>
      </c>
      <c r="P29" s="10">
        <v>8</v>
      </c>
      <c r="Q29" s="35">
        <f t="shared" si="52"/>
        <v>28.268551236749119</v>
      </c>
      <c r="R29" s="10">
        <v>10.8</v>
      </c>
      <c r="S29" s="35">
        <f t="shared" si="53"/>
        <v>32.926829268292693</v>
      </c>
      <c r="T29" s="10">
        <v>9.4</v>
      </c>
      <c r="U29" s="35">
        <f t="shared" si="54"/>
        <v>31.543624161073826</v>
      </c>
      <c r="V29" s="10">
        <v>10</v>
      </c>
      <c r="W29" s="35">
        <f t="shared" si="55"/>
        <v>31.15264797507788</v>
      </c>
      <c r="X29" s="10">
        <v>8.9</v>
      </c>
      <c r="Y29" s="35">
        <f t="shared" si="56"/>
        <v>30.375426621160411</v>
      </c>
      <c r="Z29" s="10">
        <v>9.9</v>
      </c>
      <c r="AA29" s="35">
        <f t="shared" si="57"/>
        <v>30.27522935779816</v>
      </c>
      <c r="AB29" s="10">
        <v>9.6999999999999993</v>
      </c>
      <c r="AC29" s="35">
        <f t="shared" si="58"/>
        <v>29.393939393939394</v>
      </c>
      <c r="AD29" s="10">
        <v>11.4</v>
      </c>
      <c r="AE29" s="35">
        <f t="shared" si="59"/>
        <v>32.022471910112358</v>
      </c>
      <c r="AG29" s="11" t="str">
        <f t="shared" si="0"/>
        <v xml:space="preserve">     Internal primary branch</v>
      </c>
      <c r="AH29" s="12">
        <f t="shared" si="9"/>
        <v>15</v>
      </c>
      <c r="AI29" s="13">
        <f t="shared" si="1"/>
        <v>8</v>
      </c>
      <c r="AJ29" s="14" t="str">
        <f t="shared" si="2"/>
        <v>–</v>
      </c>
      <c r="AK29" s="15">
        <f t="shared" si="3"/>
        <v>11.4</v>
      </c>
      <c r="AL29" s="16">
        <f t="shared" si="4"/>
        <v>27.414330218068539</v>
      </c>
      <c r="AM29" s="17" t="str">
        <f t="shared" si="10"/>
        <v>–</v>
      </c>
      <c r="AN29" s="18">
        <f t="shared" si="5"/>
        <v>32.926829268292693</v>
      </c>
      <c r="AO29" s="87">
        <f t="shared" si="6"/>
        <v>9.4</v>
      </c>
      <c r="AP29" s="19">
        <f t="shared" si="11"/>
        <v>30.363704186997193</v>
      </c>
      <c r="AQ29" s="14">
        <f t="shared" si="7"/>
        <v>0.91104335791443003</v>
      </c>
      <c r="AR29" s="20">
        <f t="shared" si="12"/>
        <v>1.6459613405943059</v>
      </c>
      <c r="AS29" s="14">
        <f t="shared" si="8"/>
        <v>9.1999999999999993</v>
      </c>
      <c r="AT29" s="17">
        <f t="shared" si="13"/>
        <v>32.394366197183103</v>
      </c>
    </row>
    <row r="30" spans="1:46" x14ac:dyDescent="0.2">
      <c r="A30" s="9" t="s">
        <v>48</v>
      </c>
      <c r="B30" s="10">
        <v>7.9</v>
      </c>
      <c r="C30" s="35">
        <f t="shared" si="45"/>
        <v>27.816901408450708</v>
      </c>
      <c r="D30" s="10">
        <v>7.1</v>
      </c>
      <c r="E30" s="35">
        <f t="shared" si="46"/>
        <v>23.278688524590162</v>
      </c>
      <c r="F30" s="10">
        <v>7.1</v>
      </c>
      <c r="G30" s="35">
        <f t="shared" si="47"/>
        <v>24.825174825174823</v>
      </c>
      <c r="H30" s="10">
        <v>7.3</v>
      </c>
      <c r="I30" s="35">
        <f t="shared" si="48"/>
        <v>24.829931972789115</v>
      </c>
      <c r="J30" s="10">
        <v>7.9</v>
      </c>
      <c r="K30" s="35">
        <f t="shared" si="49"/>
        <v>24.307692307692307</v>
      </c>
      <c r="L30" s="10">
        <v>7.5</v>
      </c>
      <c r="M30" s="35">
        <f t="shared" si="50"/>
        <v>25.862068965517242</v>
      </c>
      <c r="N30" s="10">
        <v>7.2</v>
      </c>
      <c r="O30" s="35">
        <f t="shared" si="51"/>
        <v>22.429906542056074</v>
      </c>
      <c r="P30" s="10">
        <v>6.9</v>
      </c>
      <c r="Q30" s="35">
        <f t="shared" si="52"/>
        <v>24.381625441696116</v>
      </c>
      <c r="R30" s="10">
        <v>8.6</v>
      </c>
      <c r="S30" s="35">
        <f t="shared" si="53"/>
        <v>26.219512195121951</v>
      </c>
      <c r="T30" s="10">
        <v>8.3000000000000007</v>
      </c>
      <c r="U30" s="35">
        <f t="shared" si="54"/>
        <v>27.852348993288594</v>
      </c>
      <c r="V30" s="10">
        <v>8.1</v>
      </c>
      <c r="W30" s="35">
        <f t="shared" si="55"/>
        <v>25.233644859813083</v>
      </c>
      <c r="X30" s="10">
        <v>7.1</v>
      </c>
      <c r="Y30" s="35">
        <f t="shared" si="56"/>
        <v>24.232081911262796</v>
      </c>
      <c r="Z30" s="10">
        <v>8.6</v>
      </c>
      <c r="AA30" s="35">
        <f t="shared" si="57"/>
        <v>26.299694189602441</v>
      </c>
      <c r="AB30" s="10">
        <v>7.2</v>
      </c>
      <c r="AC30" s="35">
        <f t="shared" si="58"/>
        <v>21.81818181818182</v>
      </c>
      <c r="AD30" s="10">
        <v>8.5</v>
      </c>
      <c r="AE30" s="35">
        <f t="shared" si="59"/>
        <v>23.876404494382022</v>
      </c>
      <c r="AG30" s="11" t="str">
        <f t="shared" si="0"/>
        <v xml:space="preserve">     Internal secondary branch</v>
      </c>
      <c r="AH30" s="12">
        <f t="shared" si="9"/>
        <v>15</v>
      </c>
      <c r="AI30" s="13">
        <f t="shared" si="1"/>
        <v>6.9</v>
      </c>
      <c r="AJ30" s="14" t="str">
        <f t="shared" si="2"/>
        <v>–</v>
      </c>
      <c r="AK30" s="15">
        <f t="shared" si="3"/>
        <v>8.6</v>
      </c>
      <c r="AL30" s="16">
        <f t="shared" si="4"/>
        <v>21.81818181818182</v>
      </c>
      <c r="AM30" s="17" t="str">
        <f t="shared" si="10"/>
        <v>–</v>
      </c>
      <c r="AN30" s="18">
        <f t="shared" si="5"/>
        <v>27.852348993288594</v>
      </c>
      <c r="AO30" s="87">
        <f t="shared" si="6"/>
        <v>7.6866666666666656</v>
      </c>
      <c r="AP30" s="19">
        <f t="shared" si="11"/>
        <v>24.884257229974619</v>
      </c>
      <c r="AQ30" s="14">
        <f t="shared" si="7"/>
        <v>0.61396447857541481</v>
      </c>
      <c r="AR30" s="20">
        <f t="shared" si="12"/>
        <v>1.7384237498537196</v>
      </c>
      <c r="AS30" s="14">
        <f t="shared" si="8"/>
        <v>7.9</v>
      </c>
      <c r="AT30" s="17">
        <f t="shared" si="13"/>
        <v>27.816901408450708</v>
      </c>
    </row>
    <row r="31" spans="1:46" x14ac:dyDescent="0.2">
      <c r="A31" s="61" t="s">
        <v>50</v>
      </c>
      <c r="B31" s="63"/>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141"/>
      <c r="AG31" s="11" t="str">
        <f t="shared" si="0"/>
        <v>Claw 3 lengths</v>
      </c>
      <c r="AH31" s="12"/>
      <c r="AI31" s="13"/>
      <c r="AJ31" s="14"/>
      <c r="AK31" s="15"/>
      <c r="AL31" s="16"/>
      <c r="AM31" s="17"/>
      <c r="AN31" s="18"/>
      <c r="AO31" s="87"/>
      <c r="AP31" s="19"/>
      <c r="AQ31" s="14"/>
      <c r="AR31" s="20"/>
      <c r="AS31" s="14"/>
      <c r="AT31" s="17"/>
    </row>
    <row r="32" spans="1:46" x14ac:dyDescent="0.2">
      <c r="A32" s="9" t="s">
        <v>43</v>
      </c>
      <c r="B32" s="10"/>
      <c r="C32" s="35" t="str">
        <f t="shared" ref="C32:C37" si="60">IF(AND((B32&gt;0),(B$5&gt;0)),(B32/B$5*100),"")</f>
        <v/>
      </c>
      <c r="D32" s="10"/>
      <c r="E32" s="35" t="str">
        <f t="shared" ref="E32:E37" si="61">IF(AND((D32&gt;0),(D$5&gt;0)),(D32/D$5*100),"")</f>
        <v/>
      </c>
      <c r="F32" s="10"/>
      <c r="G32" s="35" t="str">
        <f t="shared" ref="G32:G37" si="62">IF(AND((F32&gt;0),(F$5&gt;0)),(F32/F$5*100),"")</f>
        <v/>
      </c>
      <c r="H32" s="10"/>
      <c r="I32" s="35" t="str">
        <f t="shared" ref="I32:I37" si="63">IF(AND((H32&gt;0),(H$5&gt;0)),(H32/H$5*100),"")</f>
        <v/>
      </c>
      <c r="J32" s="10"/>
      <c r="K32" s="35" t="str">
        <f t="shared" ref="K32:K37" si="64">IF(AND((J32&gt;0),(J$5&gt;0)),(J32/J$5*100),"")</f>
        <v/>
      </c>
      <c r="L32" s="10"/>
      <c r="M32" s="35" t="str">
        <f t="shared" ref="M32:M37" si="65">IF(AND((L32&gt;0),(L$5&gt;0)),(L32/L$5*100),"")</f>
        <v/>
      </c>
      <c r="N32" s="10"/>
      <c r="O32" s="35" t="str">
        <f t="shared" ref="O32:O37" si="66">IF(AND((N32&gt;0),(N$5&gt;0)),(N32/N$5*100),"")</f>
        <v/>
      </c>
      <c r="P32" s="10"/>
      <c r="Q32" s="35" t="str">
        <f t="shared" ref="Q32:Q37" si="67">IF(AND((P32&gt;0),(P$5&gt;0)),(P32/P$5*100),"")</f>
        <v/>
      </c>
      <c r="R32" s="10"/>
      <c r="S32" s="35" t="str">
        <f t="shared" ref="S32:S37" si="68">IF(AND((R32&gt;0),(R$5&gt;0)),(R32/R$5*100),"")</f>
        <v/>
      </c>
      <c r="T32" s="10"/>
      <c r="U32" s="35" t="str">
        <f t="shared" ref="U32:U37" si="69">IF(AND((T32&gt;0),(T$5&gt;0)),(T32/T$5*100),"")</f>
        <v/>
      </c>
      <c r="V32" s="10"/>
      <c r="W32" s="35" t="str">
        <f t="shared" ref="W32:W37" si="70">IF(AND((V32&gt;0),(V$5&gt;0)),(V32/V$5*100),"")</f>
        <v/>
      </c>
      <c r="X32" s="10"/>
      <c r="Y32" s="35" t="str">
        <f t="shared" ref="Y32:Y37" si="71">IF(AND((X32&gt;0),(X$5&gt;0)),(X32/X$5*100),"")</f>
        <v/>
      </c>
      <c r="Z32" s="10"/>
      <c r="AA32" s="35" t="str">
        <f t="shared" ref="AA32:AA37" si="72">IF(AND((Z32&gt;0),(Z$5&gt;0)),(Z32/Z$5*100),"")</f>
        <v/>
      </c>
      <c r="AB32" s="10"/>
      <c r="AC32" s="35" t="str">
        <f t="shared" ref="AC32:AC37" si="73">IF(AND((AB32&gt;0),(AB$5&gt;0)),(AB32/AB$5*100),"")</f>
        <v/>
      </c>
      <c r="AD32" s="10"/>
      <c r="AE32" s="35" t="str">
        <f t="shared" ref="AE32:AE37" si="74">IF(AND((AD32&gt;0),(AD$5&gt;0)),(AD32/AD$5*100),"")</f>
        <v/>
      </c>
      <c r="AG32" s="11" t="str">
        <f t="shared" si="0"/>
        <v xml:space="preserve">     External base</v>
      </c>
      <c r="AH32" s="12">
        <f t="shared" si="9"/>
        <v>0</v>
      </c>
      <c r="AI32" s="13" t="str">
        <f t="shared" si="1"/>
        <v/>
      </c>
      <c r="AJ32" s="14" t="str">
        <f t="shared" si="2"/>
        <v>?</v>
      </c>
      <c r="AK32" s="15" t="str">
        <f t="shared" si="3"/>
        <v/>
      </c>
      <c r="AL32" s="16" t="str">
        <f t="shared" si="4"/>
        <v/>
      </c>
      <c r="AM32" s="17" t="str">
        <f t="shared" si="10"/>
        <v>?</v>
      </c>
      <c r="AN32" s="18" t="str">
        <f t="shared" si="5"/>
        <v/>
      </c>
      <c r="AO32" s="87" t="str">
        <f t="shared" si="6"/>
        <v>?</v>
      </c>
      <c r="AP32" s="19" t="str">
        <f t="shared" si="11"/>
        <v>?</v>
      </c>
      <c r="AQ32" s="14" t="str">
        <f t="shared" si="7"/>
        <v>?</v>
      </c>
      <c r="AR32" s="20" t="str">
        <f t="shared" si="12"/>
        <v>?</v>
      </c>
      <c r="AS32" s="14" t="str">
        <f t="shared" si="8"/>
        <v>?</v>
      </c>
      <c r="AT32" s="17" t="str">
        <f t="shared" si="13"/>
        <v>?</v>
      </c>
    </row>
    <row r="33" spans="1:46" x14ac:dyDescent="0.2">
      <c r="A33" s="9" t="s">
        <v>44</v>
      </c>
      <c r="B33" s="10">
        <v>8.8000000000000007</v>
      </c>
      <c r="C33" s="35">
        <f t="shared" si="60"/>
        <v>30.985915492957751</v>
      </c>
      <c r="D33" s="10"/>
      <c r="E33" s="35" t="str">
        <f t="shared" si="61"/>
        <v/>
      </c>
      <c r="F33" s="10"/>
      <c r="G33" s="35" t="str">
        <f t="shared" si="62"/>
        <v/>
      </c>
      <c r="H33" s="10">
        <v>10.4</v>
      </c>
      <c r="I33" s="35">
        <f t="shared" si="63"/>
        <v>35.374149659863946</v>
      </c>
      <c r="J33" s="10">
        <v>11.1</v>
      </c>
      <c r="K33" s="35">
        <f t="shared" si="64"/>
        <v>34.153846153846153</v>
      </c>
      <c r="L33" s="10">
        <v>9.6999999999999993</v>
      </c>
      <c r="M33" s="35">
        <f t="shared" si="65"/>
        <v>33.448275862068968</v>
      </c>
      <c r="N33" s="10"/>
      <c r="O33" s="35" t="str">
        <f t="shared" si="66"/>
        <v/>
      </c>
      <c r="P33" s="10">
        <v>8.9</v>
      </c>
      <c r="Q33" s="35">
        <f t="shared" si="67"/>
        <v>31.448763250883395</v>
      </c>
      <c r="R33" s="10">
        <v>12.7</v>
      </c>
      <c r="S33" s="35">
        <f t="shared" si="68"/>
        <v>38.719512195121951</v>
      </c>
      <c r="T33" s="10">
        <v>9.9</v>
      </c>
      <c r="U33" s="35">
        <f t="shared" si="69"/>
        <v>33.221476510067113</v>
      </c>
      <c r="V33" s="10">
        <v>13.5</v>
      </c>
      <c r="W33" s="35">
        <f t="shared" si="70"/>
        <v>42.056074766355138</v>
      </c>
      <c r="X33" s="10">
        <v>10.3</v>
      </c>
      <c r="Y33" s="35">
        <f t="shared" si="71"/>
        <v>35.153583617747444</v>
      </c>
      <c r="Z33" s="10">
        <v>11.1</v>
      </c>
      <c r="AA33" s="35">
        <f t="shared" si="72"/>
        <v>33.944954128440365</v>
      </c>
      <c r="AB33" s="10">
        <v>10.7</v>
      </c>
      <c r="AC33" s="35">
        <f t="shared" si="73"/>
        <v>32.424242424242422</v>
      </c>
      <c r="AD33" s="10">
        <v>13.2</v>
      </c>
      <c r="AE33" s="35">
        <f t="shared" si="74"/>
        <v>37.078651685393254</v>
      </c>
      <c r="AG33" s="11" t="str">
        <f t="shared" si="0"/>
        <v xml:space="preserve">     External primary branch</v>
      </c>
      <c r="AH33" s="12">
        <f t="shared" si="9"/>
        <v>12</v>
      </c>
      <c r="AI33" s="13">
        <f t="shared" si="1"/>
        <v>8.8000000000000007</v>
      </c>
      <c r="AJ33" s="14" t="str">
        <f t="shared" si="2"/>
        <v>–</v>
      </c>
      <c r="AK33" s="15">
        <f t="shared" si="3"/>
        <v>13.5</v>
      </c>
      <c r="AL33" s="16">
        <f t="shared" si="4"/>
        <v>30.985915492957751</v>
      </c>
      <c r="AM33" s="17" t="str">
        <f t="shared" si="10"/>
        <v>–</v>
      </c>
      <c r="AN33" s="18">
        <f t="shared" si="5"/>
        <v>42.056074766355138</v>
      </c>
      <c r="AO33" s="87">
        <f t="shared" si="6"/>
        <v>10.858333333333333</v>
      </c>
      <c r="AP33" s="19">
        <f t="shared" si="11"/>
        <v>34.834120478915658</v>
      </c>
      <c r="AQ33" s="14">
        <f t="shared" si="7"/>
        <v>1.5623166559098611</v>
      </c>
      <c r="AR33" s="20">
        <f t="shared" si="12"/>
        <v>3.1699715271253517</v>
      </c>
      <c r="AS33" s="14">
        <f t="shared" si="8"/>
        <v>8.8000000000000007</v>
      </c>
      <c r="AT33" s="17">
        <f t="shared" si="13"/>
        <v>30.985915492957751</v>
      </c>
    </row>
    <row r="34" spans="1:46" x14ac:dyDescent="0.2">
      <c r="A34" s="9" t="s">
        <v>45</v>
      </c>
      <c r="B34" s="10">
        <v>7.7</v>
      </c>
      <c r="C34" s="35">
        <f t="shared" si="60"/>
        <v>27.112676056338032</v>
      </c>
      <c r="D34" s="10"/>
      <c r="E34" s="35" t="str">
        <f t="shared" si="61"/>
        <v/>
      </c>
      <c r="F34" s="10"/>
      <c r="G34" s="35" t="str">
        <f t="shared" si="62"/>
        <v/>
      </c>
      <c r="H34" s="10">
        <v>8.5</v>
      </c>
      <c r="I34" s="35">
        <f t="shared" si="63"/>
        <v>28.911564625850339</v>
      </c>
      <c r="J34" s="10">
        <v>9.3000000000000007</v>
      </c>
      <c r="K34" s="35">
        <f t="shared" si="64"/>
        <v>28.61538461538462</v>
      </c>
      <c r="L34" s="10">
        <v>7.8</v>
      </c>
      <c r="M34" s="35">
        <f t="shared" si="65"/>
        <v>26.896551724137929</v>
      </c>
      <c r="N34" s="10"/>
      <c r="O34" s="35" t="str">
        <f t="shared" si="66"/>
        <v/>
      </c>
      <c r="P34" s="10">
        <v>7.1</v>
      </c>
      <c r="Q34" s="35">
        <f t="shared" si="67"/>
        <v>25.088339222614842</v>
      </c>
      <c r="R34" s="10">
        <v>9.5</v>
      </c>
      <c r="S34" s="35">
        <f t="shared" si="68"/>
        <v>28.963414634146346</v>
      </c>
      <c r="T34" s="10">
        <v>7.3</v>
      </c>
      <c r="U34" s="35">
        <f t="shared" si="69"/>
        <v>24.496644295302012</v>
      </c>
      <c r="V34" s="10">
        <v>11.5</v>
      </c>
      <c r="W34" s="35">
        <f t="shared" si="70"/>
        <v>35.825545171339563</v>
      </c>
      <c r="X34" s="10">
        <v>8.1999999999999993</v>
      </c>
      <c r="Y34" s="35">
        <f t="shared" si="71"/>
        <v>27.98634812286689</v>
      </c>
      <c r="Z34" s="10">
        <v>8.6</v>
      </c>
      <c r="AA34" s="35">
        <f t="shared" si="72"/>
        <v>26.299694189602441</v>
      </c>
      <c r="AB34" s="10">
        <v>8.1</v>
      </c>
      <c r="AC34" s="35">
        <f t="shared" si="73"/>
        <v>24.545454545454547</v>
      </c>
      <c r="AD34" s="10">
        <v>9.1999999999999993</v>
      </c>
      <c r="AE34" s="35">
        <f t="shared" si="74"/>
        <v>25.842696629213478</v>
      </c>
      <c r="AG34" s="11" t="str">
        <f t="shared" si="0"/>
        <v xml:space="preserve">     External secondary branch</v>
      </c>
      <c r="AH34" s="12">
        <f t="shared" si="9"/>
        <v>12</v>
      </c>
      <c r="AI34" s="13">
        <f t="shared" si="1"/>
        <v>7.1</v>
      </c>
      <c r="AJ34" s="14" t="str">
        <f t="shared" si="2"/>
        <v>–</v>
      </c>
      <c r="AK34" s="15">
        <f t="shared" si="3"/>
        <v>11.5</v>
      </c>
      <c r="AL34" s="16">
        <f t="shared" si="4"/>
        <v>24.496644295302012</v>
      </c>
      <c r="AM34" s="17" t="str">
        <f t="shared" si="10"/>
        <v>–</v>
      </c>
      <c r="AN34" s="18">
        <f t="shared" si="5"/>
        <v>35.825545171339563</v>
      </c>
      <c r="AO34" s="87">
        <f t="shared" si="6"/>
        <v>8.5666666666666647</v>
      </c>
      <c r="AP34" s="19">
        <f t="shared" si="11"/>
        <v>27.548692819354258</v>
      </c>
      <c r="AQ34" s="14">
        <f t="shared" si="7"/>
        <v>1.2010096762408968</v>
      </c>
      <c r="AR34" s="20">
        <f t="shared" si="12"/>
        <v>3.062502172626091</v>
      </c>
      <c r="AS34" s="14">
        <f t="shared" si="8"/>
        <v>7.7</v>
      </c>
      <c r="AT34" s="17">
        <f t="shared" si="13"/>
        <v>27.112676056338032</v>
      </c>
    </row>
    <row r="35" spans="1:46" x14ac:dyDescent="0.2">
      <c r="A35" s="9" t="s">
        <v>46</v>
      </c>
      <c r="B35" s="10"/>
      <c r="C35" s="35" t="str">
        <f t="shared" si="60"/>
        <v/>
      </c>
      <c r="D35" s="10"/>
      <c r="E35" s="35" t="str">
        <f t="shared" si="61"/>
        <v/>
      </c>
      <c r="F35" s="10"/>
      <c r="G35" s="35" t="str">
        <f t="shared" si="62"/>
        <v/>
      </c>
      <c r="H35" s="10"/>
      <c r="I35" s="35" t="str">
        <f t="shared" si="63"/>
        <v/>
      </c>
      <c r="J35" s="10"/>
      <c r="K35" s="35" t="str">
        <f t="shared" si="64"/>
        <v/>
      </c>
      <c r="L35" s="10"/>
      <c r="M35" s="35" t="str">
        <f t="shared" si="65"/>
        <v/>
      </c>
      <c r="N35" s="10"/>
      <c r="O35" s="35" t="str">
        <f t="shared" si="66"/>
        <v/>
      </c>
      <c r="P35" s="10"/>
      <c r="Q35" s="35" t="str">
        <f t="shared" si="67"/>
        <v/>
      </c>
      <c r="R35" s="10"/>
      <c r="S35" s="35" t="str">
        <f t="shared" si="68"/>
        <v/>
      </c>
      <c r="T35" s="10"/>
      <c r="U35" s="35" t="str">
        <f t="shared" si="69"/>
        <v/>
      </c>
      <c r="V35" s="10"/>
      <c r="W35" s="35" t="str">
        <f t="shared" si="70"/>
        <v/>
      </c>
      <c r="X35" s="10"/>
      <c r="Y35" s="35" t="str">
        <f t="shared" si="71"/>
        <v/>
      </c>
      <c r="Z35" s="10"/>
      <c r="AA35" s="35" t="str">
        <f t="shared" si="72"/>
        <v/>
      </c>
      <c r="AB35" s="10"/>
      <c r="AC35" s="35" t="str">
        <f t="shared" si="73"/>
        <v/>
      </c>
      <c r="AD35" s="10"/>
      <c r="AE35" s="35" t="str">
        <f t="shared" si="74"/>
        <v/>
      </c>
      <c r="AG35" s="11" t="str">
        <f t="shared" si="0"/>
        <v xml:space="preserve">     Internal base</v>
      </c>
      <c r="AH35" s="12">
        <f t="shared" si="9"/>
        <v>0</v>
      </c>
      <c r="AI35" s="13" t="str">
        <f t="shared" si="1"/>
        <v/>
      </c>
      <c r="AJ35" s="14" t="str">
        <f t="shared" si="2"/>
        <v>?</v>
      </c>
      <c r="AK35" s="15" t="str">
        <f t="shared" si="3"/>
        <v/>
      </c>
      <c r="AL35" s="16" t="str">
        <f t="shared" si="4"/>
        <v/>
      </c>
      <c r="AM35" s="17" t="str">
        <f t="shared" si="10"/>
        <v>?</v>
      </c>
      <c r="AN35" s="18" t="str">
        <f t="shared" si="5"/>
        <v/>
      </c>
      <c r="AO35" s="87" t="str">
        <f t="shared" si="6"/>
        <v>?</v>
      </c>
      <c r="AP35" s="19" t="str">
        <f t="shared" si="11"/>
        <v>?</v>
      </c>
      <c r="AQ35" s="14" t="str">
        <f t="shared" si="7"/>
        <v>?</v>
      </c>
      <c r="AR35" s="20" t="str">
        <f t="shared" si="12"/>
        <v>?</v>
      </c>
      <c r="AS35" s="14" t="str">
        <f t="shared" si="8"/>
        <v>?</v>
      </c>
      <c r="AT35" s="17" t="str">
        <f t="shared" si="13"/>
        <v>?</v>
      </c>
    </row>
    <row r="36" spans="1:46" x14ac:dyDescent="0.2">
      <c r="A36" s="9" t="s">
        <v>47</v>
      </c>
      <c r="B36" s="10">
        <v>8.6</v>
      </c>
      <c r="C36" s="35">
        <f t="shared" si="60"/>
        <v>30.281690140845068</v>
      </c>
      <c r="D36" s="10"/>
      <c r="E36" s="35" t="str">
        <f t="shared" si="61"/>
        <v/>
      </c>
      <c r="F36" s="10"/>
      <c r="G36" s="35" t="str">
        <f t="shared" si="62"/>
        <v/>
      </c>
      <c r="H36" s="10">
        <v>9.1</v>
      </c>
      <c r="I36" s="35">
        <f t="shared" si="63"/>
        <v>30.952380952380953</v>
      </c>
      <c r="J36" s="10">
        <v>9.1999999999999993</v>
      </c>
      <c r="K36" s="35">
        <f t="shared" si="64"/>
        <v>28.307692307692307</v>
      </c>
      <c r="L36" s="10">
        <v>8.5</v>
      </c>
      <c r="M36" s="35">
        <f t="shared" si="65"/>
        <v>29.310344827586203</v>
      </c>
      <c r="N36" s="10"/>
      <c r="O36" s="35" t="str">
        <f t="shared" si="66"/>
        <v/>
      </c>
      <c r="P36" s="10">
        <v>8.3000000000000007</v>
      </c>
      <c r="Q36" s="35">
        <f t="shared" si="67"/>
        <v>29.328621908127211</v>
      </c>
      <c r="R36" s="10">
        <v>10.3</v>
      </c>
      <c r="S36" s="35">
        <f t="shared" si="68"/>
        <v>31.402439024390251</v>
      </c>
      <c r="T36" s="10">
        <v>9</v>
      </c>
      <c r="U36" s="35">
        <f t="shared" si="69"/>
        <v>30.201342281879196</v>
      </c>
      <c r="V36" s="10">
        <v>11.3</v>
      </c>
      <c r="W36" s="35">
        <f t="shared" si="70"/>
        <v>35.202492211838006</v>
      </c>
      <c r="X36" s="10">
        <v>9</v>
      </c>
      <c r="Y36" s="35">
        <f t="shared" si="71"/>
        <v>30.716723549488055</v>
      </c>
      <c r="Z36" s="10">
        <v>10.199999999999999</v>
      </c>
      <c r="AA36" s="35">
        <f t="shared" si="72"/>
        <v>31.192660550458712</v>
      </c>
      <c r="AB36" s="10">
        <v>10</v>
      </c>
      <c r="AC36" s="35">
        <f t="shared" si="73"/>
        <v>30.303030303030305</v>
      </c>
      <c r="AD36" s="10"/>
      <c r="AE36" s="35" t="str">
        <f t="shared" si="74"/>
        <v/>
      </c>
      <c r="AG36" s="11" t="str">
        <f t="shared" si="0"/>
        <v xml:space="preserve">     Internal primary branch</v>
      </c>
      <c r="AH36" s="12">
        <f t="shared" si="9"/>
        <v>11</v>
      </c>
      <c r="AI36" s="13">
        <f t="shared" si="1"/>
        <v>8.3000000000000007</v>
      </c>
      <c r="AJ36" s="14" t="str">
        <f t="shared" si="2"/>
        <v>–</v>
      </c>
      <c r="AK36" s="15">
        <f t="shared" si="3"/>
        <v>11.3</v>
      </c>
      <c r="AL36" s="16">
        <f t="shared" si="4"/>
        <v>28.307692307692307</v>
      </c>
      <c r="AM36" s="17" t="str">
        <f t="shared" si="10"/>
        <v>–</v>
      </c>
      <c r="AN36" s="18">
        <f t="shared" si="5"/>
        <v>35.202492211838006</v>
      </c>
      <c r="AO36" s="87">
        <f t="shared" si="6"/>
        <v>9.4090909090909083</v>
      </c>
      <c r="AP36" s="19">
        <f t="shared" si="11"/>
        <v>30.65449255070148</v>
      </c>
      <c r="AQ36" s="14">
        <f t="shared" si="7"/>
        <v>0.92353077420792595</v>
      </c>
      <c r="AR36" s="20">
        <f t="shared" si="12"/>
        <v>1.7653880535361053</v>
      </c>
      <c r="AS36" s="14">
        <f t="shared" si="8"/>
        <v>8.6</v>
      </c>
      <c r="AT36" s="17">
        <f t="shared" si="13"/>
        <v>30.281690140845068</v>
      </c>
    </row>
    <row r="37" spans="1:46" x14ac:dyDescent="0.2">
      <c r="A37" s="9" t="s">
        <v>48</v>
      </c>
      <c r="B37" s="10">
        <v>6.9</v>
      </c>
      <c r="C37" s="35">
        <f t="shared" si="60"/>
        <v>24.295774647887328</v>
      </c>
      <c r="D37" s="10"/>
      <c r="E37" s="35" t="str">
        <f t="shared" si="61"/>
        <v/>
      </c>
      <c r="F37" s="10"/>
      <c r="G37" s="35" t="str">
        <f t="shared" si="62"/>
        <v/>
      </c>
      <c r="H37" s="10"/>
      <c r="I37" s="35" t="str">
        <f t="shared" si="63"/>
        <v/>
      </c>
      <c r="J37" s="10">
        <v>7.1</v>
      </c>
      <c r="K37" s="35">
        <f t="shared" si="64"/>
        <v>21.846153846153847</v>
      </c>
      <c r="L37" s="10">
        <v>7.6</v>
      </c>
      <c r="M37" s="35">
        <f t="shared" si="65"/>
        <v>26.206896551724135</v>
      </c>
      <c r="N37" s="10"/>
      <c r="O37" s="35" t="str">
        <f t="shared" si="66"/>
        <v/>
      </c>
      <c r="P37" s="10">
        <v>6.7</v>
      </c>
      <c r="Q37" s="35">
        <f t="shared" si="67"/>
        <v>23.674911660777383</v>
      </c>
      <c r="R37" s="10">
        <v>8.5</v>
      </c>
      <c r="S37" s="35">
        <f t="shared" si="68"/>
        <v>25.914634146341463</v>
      </c>
      <c r="T37" s="10">
        <v>7.7</v>
      </c>
      <c r="U37" s="35">
        <f t="shared" si="69"/>
        <v>25.838926174496645</v>
      </c>
      <c r="V37" s="10">
        <v>8.6</v>
      </c>
      <c r="W37" s="35">
        <f t="shared" si="70"/>
        <v>26.791277258566975</v>
      </c>
      <c r="X37" s="10">
        <v>7.8</v>
      </c>
      <c r="Y37" s="35">
        <f t="shared" si="71"/>
        <v>26.62116040955631</v>
      </c>
      <c r="Z37" s="10">
        <v>8.5</v>
      </c>
      <c r="AA37" s="35">
        <f t="shared" si="72"/>
        <v>25.993883792048926</v>
      </c>
      <c r="AB37" s="10">
        <v>7.8</v>
      </c>
      <c r="AC37" s="35">
        <f t="shared" si="73"/>
        <v>23.636363636363637</v>
      </c>
      <c r="AD37" s="10"/>
      <c r="AE37" s="35" t="str">
        <f t="shared" si="74"/>
        <v/>
      </c>
      <c r="AG37" s="11" t="str">
        <f t="shared" si="0"/>
        <v xml:space="preserve">     Internal secondary branch</v>
      </c>
      <c r="AH37" s="12">
        <f t="shared" si="9"/>
        <v>10</v>
      </c>
      <c r="AI37" s="13">
        <f t="shared" si="1"/>
        <v>6.7</v>
      </c>
      <c r="AJ37" s="14" t="str">
        <f t="shared" si="2"/>
        <v>–</v>
      </c>
      <c r="AK37" s="15">
        <f t="shared" si="3"/>
        <v>8.6</v>
      </c>
      <c r="AL37" s="16">
        <f t="shared" si="4"/>
        <v>21.846153846153847</v>
      </c>
      <c r="AM37" s="17" t="str">
        <f t="shared" si="10"/>
        <v>–</v>
      </c>
      <c r="AN37" s="18">
        <f t="shared" si="5"/>
        <v>26.791277258566975</v>
      </c>
      <c r="AO37" s="87">
        <f t="shared" si="6"/>
        <v>7.7200000000000006</v>
      </c>
      <c r="AP37" s="19">
        <f t="shared" si="11"/>
        <v>25.08199821239166</v>
      </c>
      <c r="AQ37" s="14">
        <f t="shared" si="7"/>
        <v>0.67626424815550701</v>
      </c>
      <c r="AR37" s="20">
        <f t="shared" si="12"/>
        <v>1.6265982702988118</v>
      </c>
      <c r="AS37" s="14">
        <f t="shared" si="8"/>
        <v>6.9</v>
      </c>
      <c r="AT37" s="17">
        <f t="shared" si="13"/>
        <v>24.295774647887328</v>
      </c>
    </row>
    <row r="38" spans="1:46" x14ac:dyDescent="0.2">
      <c r="A38" s="61" t="s">
        <v>51</v>
      </c>
      <c r="B38" s="63"/>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141"/>
      <c r="AG38" s="11" t="str">
        <f>A38</f>
        <v>Claw 4 lengths</v>
      </c>
      <c r="AH38" s="12"/>
      <c r="AI38" s="13"/>
      <c r="AJ38" s="14"/>
      <c r="AK38" s="15"/>
      <c r="AL38" s="16"/>
      <c r="AM38" s="17"/>
      <c r="AN38" s="18"/>
      <c r="AO38" s="87"/>
      <c r="AP38" s="19"/>
      <c r="AQ38" s="14"/>
      <c r="AR38" s="20"/>
      <c r="AS38" s="14"/>
      <c r="AT38" s="17"/>
    </row>
    <row r="39" spans="1:46" x14ac:dyDescent="0.2">
      <c r="A39" s="9" t="s">
        <v>52</v>
      </c>
      <c r="B39" s="10"/>
      <c r="C39" s="35" t="str">
        <f t="shared" ref="C39:C44" si="75">IF(AND((B39&gt;0),(B$5&gt;0)),(B39/B$5*100),"")</f>
        <v/>
      </c>
      <c r="D39" s="10"/>
      <c r="E39" s="35" t="str">
        <f t="shared" ref="E39:E44" si="76">IF(AND((D39&gt;0),(D$5&gt;0)),(D39/D$5*100),"")</f>
        <v/>
      </c>
      <c r="F39" s="10"/>
      <c r="G39" s="35" t="str">
        <f t="shared" ref="G39:G44" si="77">IF(AND((F39&gt;0),(F$5&gt;0)),(F39/F$5*100),"")</f>
        <v/>
      </c>
      <c r="H39" s="10"/>
      <c r="I39" s="35" t="str">
        <f t="shared" ref="I39:I44" si="78">IF(AND((H39&gt;0),(H$5&gt;0)),(H39/H$5*100),"")</f>
        <v/>
      </c>
      <c r="J39" s="10"/>
      <c r="K39" s="35" t="str">
        <f t="shared" ref="K39:K44" si="79">IF(AND((J39&gt;0),(J$5&gt;0)),(J39/J$5*100),"")</f>
        <v/>
      </c>
      <c r="L39" s="10"/>
      <c r="M39" s="35" t="str">
        <f t="shared" ref="M39:M44" si="80">IF(AND((L39&gt;0),(L$5&gt;0)),(L39/L$5*100),"")</f>
        <v/>
      </c>
      <c r="N39" s="10"/>
      <c r="O39" s="35" t="str">
        <f t="shared" ref="O39:O44" si="81">IF(AND((N39&gt;0),(N$5&gt;0)),(N39/N$5*100),"")</f>
        <v/>
      </c>
      <c r="P39" s="10"/>
      <c r="Q39" s="35" t="str">
        <f t="shared" ref="Q39:Q44" si="82">IF(AND((P39&gt;0),(P$5&gt;0)),(P39/P$5*100),"")</f>
        <v/>
      </c>
      <c r="R39" s="10"/>
      <c r="S39" s="35" t="str">
        <f t="shared" ref="S39:S44" si="83">IF(AND((R39&gt;0),(R$5&gt;0)),(R39/R$5*100),"")</f>
        <v/>
      </c>
      <c r="T39" s="10"/>
      <c r="U39" s="35" t="str">
        <f t="shared" ref="U39:U44" si="84">IF(AND((T39&gt;0),(T$5&gt;0)),(T39/T$5*100),"")</f>
        <v/>
      </c>
      <c r="V39" s="10"/>
      <c r="W39" s="35" t="str">
        <f t="shared" ref="W39:W44" si="85">IF(AND((V39&gt;0),(V$5&gt;0)),(V39/V$5*100),"")</f>
        <v/>
      </c>
      <c r="X39" s="10"/>
      <c r="Y39" s="35" t="str">
        <f t="shared" ref="Y39:Y44" si="86">IF(AND((X39&gt;0),(X$5&gt;0)),(X39/X$5*100),"")</f>
        <v/>
      </c>
      <c r="Z39" s="10"/>
      <c r="AA39" s="35" t="str">
        <f t="shared" ref="AA39:AA44" si="87">IF(AND((Z39&gt;0),(Z$5&gt;0)),(Z39/Z$5*100),"")</f>
        <v/>
      </c>
      <c r="AB39" s="10"/>
      <c r="AC39" s="35" t="str">
        <f t="shared" ref="AC39:AC44" si="88">IF(AND((AB39&gt;0),(AB$5&gt;0)),(AB39/AB$5*100),"")</f>
        <v/>
      </c>
      <c r="AD39" s="10"/>
      <c r="AE39" s="35" t="str">
        <f t="shared" ref="AE39:AE44" si="89">IF(AND((AD39&gt;0),(AD$5&gt;0)),(AD39/AD$5*100),"")</f>
        <v/>
      </c>
      <c r="AG39" s="11" t="str">
        <f t="shared" si="0"/>
        <v xml:space="preserve">     Anterior base</v>
      </c>
      <c r="AH39" s="12">
        <f t="shared" si="9"/>
        <v>0</v>
      </c>
      <c r="AI39" s="13" t="str">
        <f t="shared" si="1"/>
        <v/>
      </c>
      <c r="AJ39" s="14" t="str">
        <f t="shared" si="2"/>
        <v>?</v>
      </c>
      <c r="AK39" s="15" t="str">
        <f t="shared" si="3"/>
        <v/>
      </c>
      <c r="AL39" s="16" t="str">
        <f t="shared" si="4"/>
        <v/>
      </c>
      <c r="AM39" s="17" t="str">
        <f t="shared" si="10"/>
        <v>?</v>
      </c>
      <c r="AN39" s="18" t="str">
        <f t="shared" si="5"/>
        <v/>
      </c>
      <c r="AO39" s="87" t="str">
        <f t="shared" si="6"/>
        <v>?</v>
      </c>
      <c r="AP39" s="19" t="str">
        <f t="shared" si="11"/>
        <v>?</v>
      </c>
      <c r="AQ39" s="14" t="str">
        <f t="shared" si="7"/>
        <v>?</v>
      </c>
      <c r="AR39" s="20" t="str">
        <f t="shared" si="12"/>
        <v>?</v>
      </c>
      <c r="AS39" s="14" t="str">
        <f t="shared" si="8"/>
        <v>?</v>
      </c>
      <c r="AT39" s="17" t="str">
        <f t="shared" si="13"/>
        <v>?</v>
      </c>
    </row>
    <row r="40" spans="1:46" x14ac:dyDescent="0.2">
      <c r="A40" s="9" t="s">
        <v>53</v>
      </c>
      <c r="B40" s="10">
        <v>10.199999999999999</v>
      </c>
      <c r="C40" s="35">
        <f t="shared" si="75"/>
        <v>35.915492957746473</v>
      </c>
      <c r="D40" s="10"/>
      <c r="E40" s="35" t="str">
        <f t="shared" si="76"/>
        <v/>
      </c>
      <c r="F40" s="10">
        <v>9.4</v>
      </c>
      <c r="G40" s="35">
        <f t="shared" si="77"/>
        <v>32.867132867132867</v>
      </c>
      <c r="H40" s="10">
        <v>9.9</v>
      </c>
      <c r="I40" s="35">
        <f t="shared" si="78"/>
        <v>33.673469387755105</v>
      </c>
      <c r="J40" s="10">
        <v>10.6</v>
      </c>
      <c r="K40" s="35">
        <f t="shared" si="79"/>
        <v>32.615384615384613</v>
      </c>
      <c r="L40" s="10">
        <v>9.8000000000000007</v>
      </c>
      <c r="M40" s="35">
        <f t="shared" si="80"/>
        <v>33.793103448275865</v>
      </c>
      <c r="N40" s="10">
        <v>10.5</v>
      </c>
      <c r="O40" s="35">
        <f t="shared" si="81"/>
        <v>32.710280373831772</v>
      </c>
      <c r="P40" s="10">
        <v>8.8000000000000007</v>
      </c>
      <c r="Q40" s="35">
        <f t="shared" si="82"/>
        <v>31.095406360424032</v>
      </c>
      <c r="R40" s="10">
        <v>12</v>
      </c>
      <c r="S40" s="35">
        <f t="shared" si="83"/>
        <v>36.585365853658544</v>
      </c>
      <c r="T40" s="10">
        <v>10.7</v>
      </c>
      <c r="U40" s="35">
        <f t="shared" si="84"/>
        <v>35.906040268456373</v>
      </c>
      <c r="V40" s="10">
        <v>14.7</v>
      </c>
      <c r="W40" s="35">
        <f t="shared" si="85"/>
        <v>45.794392523364479</v>
      </c>
      <c r="X40" s="10">
        <v>10.199999999999999</v>
      </c>
      <c r="Y40" s="35">
        <f t="shared" si="86"/>
        <v>34.812286689419793</v>
      </c>
      <c r="Z40" s="10">
        <v>12.4</v>
      </c>
      <c r="AA40" s="35">
        <f t="shared" si="87"/>
        <v>37.920489296636084</v>
      </c>
      <c r="AB40" s="10">
        <v>11.4</v>
      </c>
      <c r="AC40" s="35">
        <f t="shared" si="88"/>
        <v>34.545454545454547</v>
      </c>
      <c r="AD40" s="10">
        <v>14.7</v>
      </c>
      <c r="AE40" s="35">
        <f t="shared" si="89"/>
        <v>41.292134831460672</v>
      </c>
      <c r="AG40" s="11" t="str">
        <f t="shared" si="0"/>
        <v xml:space="preserve">     Anterior primary branch</v>
      </c>
      <c r="AH40" s="12">
        <f t="shared" si="9"/>
        <v>14</v>
      </c>
      <c r="AI40" s="13">
        <f t="shared" si="1"/>
        <v>8.8000000000000007</v>
      </c>
      <c r="AJ40" s="14" t="str">
        <f t="shared" si="2"/>
        <v>–</v>
      </c>
      <c r="AK40" s="15">
        <f t="shared" si="3"/>
        <v>14.7</v>
      </c>
      <c r="AL40" s="16">
        <f t="shared" si="4"/>
        <v>31.095406360424032</v>
      </c>
      <c r="AM40" s="17" t="str">
        <f t="shared" si="10"/>
        <v>–</v>
      </c>
      <c r="AN40" s="18">
        <f t="shared" si="5"/>
        <v>45.794392523364479</v>
      </c>
      <c r="AO40" s="87">
        <f t="shared" si="6"/>
        <v>11.092857142857143</v>
      </c>
      <c r="AP40" s="19">
        <f t="shared" si="11"/>
        <v>35.6804595727858</v>
      </c>
      <c r="AQ40" s="14">
        <f t="shared" si="7"/>
        <v>1.8019068044347109</v>
      </c>
      <c r="AR40" s="20">
        <f t="shared" si="12"/>
        <v>3.8879647356460993</v>
      </c>
      <c r="AS40" s="14">
        <f t="shared" si="8"/>
        <v>10.199999999999999</v>
      </c>
      <c r="AT40" s="17">
        <f t="shared" si="13"/>
        <v>35.915492957746473</v>
      </c>
    </row>
    <row r="41" spans="1:46" x14ac:dyDescent="0.2">
      <c r="A41" s="9" t="s">
        <v>54</v>
      </c>
      <c r="B41" s="10">
        <v>9.1999999999999993</v>
      </c>
      <c r="C41" s="35">
        <f t="shared" si="75"/>
        <v>32.394366197183103</v>
      </c>
      <c r="D41" s="10"/>
      <c r="E41" s="35" t="str">
        <f t="shared" si="76"/>
        <v/>
      </c>
      <c r="F41" s="10">
        <v>7.8</v>
      </c>
      <c r="G41" s="35">
        <f t="shared" si="77"/>
        <v>27.27272727272727</v>
      </c>
      <c r="H41" s="10">
        <v>7.4</v>
      </c>
      <c r="I41" s="35">
        <f t="shared" si="78"/>
        <v>25.170068027210885</v>
      </c>
      <c r="J41" s="10">
        <v>7.9</v>
      </c>
      <c r="K41" s="35">
        <f t="shared" si="79"/>
        <v>24.307692307692307</v>
      </c>
      <c r="L41" s="10">
        <v>7.8</v>
      </c>
      <c r="M41" s="35">
        <f t="shared" si="80"/>
        <v>26.896551724137929</v>
      </c>
      <c r="N41" s="10">
        <v>8.3000000000000007</v>
      </c>
      <c r="O41" s="35">
        <f t="shared" si="81"/>
        <v>25.856697819314643</v>
      </c>
      <c r="P41" s="10">
        <v>7.8</v>
      </c>
      <c r="Q41" s="35">
        <f t="shared" si="82"/>
        <v>27.561837455830386</v>
      </c>
      <c r="R41" s="10">
        <v>9.6</v>
      </c>
      <c r="S41" s="35">
        <f t="shared" si="83"/>
        <v>29.268292682926834</v>
      </c>
      <c r="T41" s="10">
        <v>8</v>
      </c>
      <c r="U41" s="35">
        <f t="shared" si="84"/>
        <v>26.845637583892618</v>
      </c>
      <c r="V41" s="10">
        <v>11.5</v>
      </c>
      <c r="W41" s="35">
        <f t="shared" si="85"/>
        <v>35.825545171339563</v>
      </c>
      <c r="X41" s="10">
        <v>7.4</v>
      </c>
      <c r="Y41" s="35">
        <f t="shared" si="86"/>
        <v>25.255972696245731</v>
      </c>
      <c r="Z41" s="10">
        <v>9.8000000000000007</v>
      </c>
      <c r="AA41" s="35">
        <f t="shared" si="87"/>
        <v>29.969418960244649</v>
      </c>
      <c r="AB41" s="10">
        <v>8.5</v>
      </c>
      <c r="AC41" s="35">
        <f t="shared" si="88"/>
        <v>25.757575757575758</v>
      </c>
      <c r="AD41" s="10">
        <v>12.5</v>
      </c>
      <c r="AE41" s="35">
        <f t="shared" si="89"/>
        <v>35.112359550561791</v>
      </c>
      <c r="AG41" s="11" t="str">
        <f t="shared" si="0"/>
        <v xml:space="preserve">     Anterior secondary branch</v>
      </c>
      <c r="AH41" s="12">
        <f t="shared" si="9"/>
        <v>14</v>
      </c>
      <c r="AI41" s="13">
        <f t="shared" si="1"/>
        <v>7.4</v>
      </c>
      <c r="AJ41" s="14" t="str">
        <f t="shared" si="2"/>
        <v>–</v>
      </c>
      <c r="AK41" s="15">
        <f t="shared" si="3"/>
        <v>12.5</v>
      </c>
      <c r="AL41" s="16">
        <f t="shared" si="4"/>
        <v>24.307692307692307</v>
      </c>
      <c r="AM41" s="17" t="str">
        <f t="shared" si="10"/>
        <v>–</v>
      </c>
      <c r="AN41" s="18">
        <f t="shared" si="5"/>
        <v>35.825545171339563</v>
      </c>
      <c r="AO41" s="87">
        <f t="shared" si="6"/>
        <v>8.8214285714285712</v>
      </c>
      <c r="AP41" s="19">
        <f t="shared" si="11"/>
        <v>28.392481657634534</v>
      </c>
      <c r="AQ41" s="14">
        <f t="shared" si="7"/>
        <v>1.5562175898033088</v>
      </c>
      <c r="AR41" s="20">
        <f t="shared" si="12"/>
        <v>3.6850057058557733</v>
      </c>
      <c r="AS41" s="14">
        <f t="shared" si="8"/>
        <v>9.1999999999999993</v>
      </c>
      <c r="AT41" s="17">
        <f t="shared" si="13"/>
        <v>32.394366197183103</v>
      </c>
    </row>
    <row r="42" spans="1:46" x14ac:dyDescent="0.2">
      <c r="A42" s="9" t="s">
        <v>55</v>
      </c>
      <c r="B42" s="10"/>
      <c r="C42" s="35" t="str">
        <f t="shared" si="75"/>
        <v/>
      </c>
      <c r="D42" s="10"/>
      <c r="E42" s="35" t="str">
        <f t="shared" si="76"/>
        <v/>
      </c>
      <c r="F42" s="10"/>
      <c r="G42" s="35" t="str">
        <f t="shared" si="77"/>
        <v/>
      </c>
      <c r="H42" s="10"/>
      <c r="I42" s="35" t="str">
        <f t="shared" si="78"/>
        <v/>
      </c>
      <c r="J42" s="10"/>
      <c r="K42" s="35" t="str">
        <f t="shared" si="79"/>
        <v/>
      </c>
      <c r="L42" s="10"/>
      <c r="M42" s="35" t="str">
        <f t="shared" si="80"/>
        <v/>
      </c>
      <c r="N42" s="10"/>
      <c r="O42" s="35" t="str">
        <f t="shared" si="81"/>
        <v/>
      </c>
      <c r="P42" s="10"/>
      <c r="Q42" s="35" t="str">
        <f t="shared" si="82"/>
        <v/>
      </c>
      <c r="R42" s="10"/>
      <c r="S42" s="35" t="str">
        <f t="shared" si="83"/>
        <v/>
      </c>
      <c r="T42" s="10"/>
      <c r="U42" s="35" t="str">
        <f t="shared" si="84"/>
        <v/>
      </c>
      <c r="V42" s="10"/>
      <c r="W42" s="35" t="str">
        <f t="shared" si="85"/>
        <v/>
      </c>
      <c r="X42" s="10"/>
      <c r="Y42" s="35" t="str">
        <f t="shared" si="86"/>
        <v/>
      </c>
      <c r="Z42" s="10"/>
      <c r="AA42" s="35" t="str">
        <f t="shared" si="87"/>
        <v/>
      </c>
      <c r="AB42" s="10"/>
      <c r="AC42" s="35" t="str">
        <f t="shared" si="88"/>
        <v/>
      </c>
      <c r="AD42" s="10"/>
      <c r="AE42" s="35" t="str">
        <f t="shared" si="89"/>
        <v/>
      </c>
      <c r="AG42" s="11" t="str">
        <f t="shared" si="0"/>
        <v xml:space="preserve">     Posterior base</v>
      </c>
      <c r="AH42" s="12">
        <f t="shared" si="9"/>
        <v>0</v>
      </c>
      <c r="AI42" s="13" t="str">
        <f t="shared" si="1"/>
        <v/>
      </c>
      <c r="AJ42" s="14" t="str">
        <f t="shared" si="2"/>
        <v>?</v>
      </c>
      <c r="AK42" s="15" t="str">
        <f t="shared" si="3"/>
        <v/>
      </c>
      <c r="AL42" s="16" t="str">
        <f t="shared" si="4"/>
        <v/>
      </c>
      <c r="AM42" s="17" t="str">
        <f t="shared" si="10"/>
        <v>?</v>
      </c>
      <c r="AN42" s="18" t="str">
        <f t="shared" si="5"/>
        <v/>
      </c>
      <c r="AO42" s="87" t="str">
        <f t="shared" si="6"/>
        <v>?</v>
      </c>
      <c r="AP42" s="19" t="str">
        <f t="shared" si="11"/>
        <v>?</v>
      </c>
      <c r="AQ42" s="14" t="str">
        <f t="shared" si="7"/>
        <v>?</v>
      </c>
      <c r="AR42" s="20" t="str">
        <f t="shared" si="12"/>
        <v>?</v>
      </c>
      <c r="AS42" s="14" t="str">
        <f t="shared" si="8"/>
        <v>?</v>
      </c>
      <c r="AT42" s="17" t="str">
        <f t="shared" si="13"/>
        <v>?</v>
      </c>
    </row>
    <row r="43" spans="1:46" x14ac:dyDescent="0.2">
      <c r="A43" s="9" t="s">
        <v>56</v>
      </c>
      <c r="B43" s="10">
        <v>11.8</v>
      </c>
      <c r="C43" s="35">
        <f t="shared" si="75"/>
        <v>41.549295774647895</v>
      </c>
      <c r="D43" s="10"/>
      <c r="E43" s="35" t="str">
        <f t="shared" si="76"/>
        <v/>
      </c>
      <c r="F43" s="10">
        <v>10</v>
      </c>
      <c r="G43" s="35">
        <f t="shared" si="77"/>
        <v>34.965034965034967</v>
      </c>
      <c r="H43" s="10">
        <v>11.7</v>
      </c>
      <c r="I43" s="35">
        <f t="shared" si="78"/>
        <v>39.795918367346935</v>
      </c>
      <c r="J43" s="10">
        <v>12.1</v>
      </c>
      <c r="K43" s="35">
        <f t="shared" si="79"/>
        <v>37.230769230769226</v>
      </c>
      <c r="L43" s="10">
        <v>10.6</v>
      </c>
      <c r="M43" s="35">
        <f t="shared" si="80"/>
        <v>36.551724137931032</v>
      </c>
      <c r="N43" s="10">
        <v>11.3</v>
      </c>
      <c r="O43" s="35">
        <f t="shared" si="81"/>
        <v>35.202492211838006</v>
      </c>
      <c r="P43" s="10">
        <v>10.199999999999999</v>
      </c>
      <c r="Q43" s="35">
        <f t="shared" si="82"/>
        <v>36.042402826855117</v>
      </c>
      <c r="R43" s="10">
        <v>13.5</v>
      </c>
      <c r="S43" s="35">
        <f t="shared" si="83"/>
        <v>41.158536585365859</v>
      </c>
      <c r="T43" s="10">
        <v>11.3</v>
      </c>
      <c r="U43" s="35">
        <f t="shared" si="84"/>
        <v>37.919463087248324</v>
      </c>
      <c r="V43" s="10">
        <v>14.8</v>
      </c>
      <c r="W43" s="35">
        <f t="shared" si="85"/>
        <v>46.105919003115261</v>
      </c>
      <c r="X43" s="10">
        <v>11.2</v>
      </c>
      <c r="Y43" s="35">
        <f t="shared" si="86"/>
        <v>38.225255972696246</v>
      </c>
      <c r="Z43" s="10">
        <v>12.5</v>
      </c>
      <c r="AA43" s="35">
        <f t="shared" si="87"/>
        <v>38.226299694189599</v>
      </c>
      <c r="AB43" s="10">
        <v>13.4</v>
      </c>
      <c r="AC43" s="35">
        <f t="shared" si="88"/>
        <v>40.606060606060609</v>
      </c>
      <c r="AD43" s="10">
        <v>16.8</v>
      </c>
      <c r="AE43" s="35">
        <f t="shared" si="89"/>
        <v>47.191011235955052</v>
      </c>
      <c r="AG43" s="11" t="str">
        <f t="shared" si="0"/>
        <v xml:space="preserve">     Posterior primary branch</v>
      </c>
      <c r="AH43" s="12">
        <f t="shared" si="9"/>
        <v>14</v>
      </c>
      <c r="AI43" s="13">
        <f t="shared" si="1"/>
        <v>10</v>
      </c>
      <c r="AJ43" s="14" t="str">
        <f t="shared" si="2"/>
        <v>–</v>
      </c>
      <c r="AK43" s="15">
        <f t="shared" si="3"/>
        <v>16.8</v>
      </c>
      <c r="AL43" s="16">
        <f t="shared" si="4"/>
        <v>34.965034965034967</v>
      </c>
      <c r="AM43" s="17" t="str">
        <f t="shared" si="10"/>
        <v>–</v>
      </c>
      <c r="AN43" s="18">
        <f t="shared" si="5"/>
        <v>47.191011235955052</v>
      </c>
      <c r="AO43" s="87">
        <f t="shared" si="6"/>
        <v>12.22857142857143</v>
      </c>
      <c r="AP43" s="19">
        <f t="shared" si="11"/>
        <v>39.340727407075299</v>
      </c>
      <c r="AQ43" s="14">
        <f t="shared" si="7"/>
        <v>1.8722378922761727</v>
      </c>
      <c r="AR43" s="20">
        <f t="shared" si="12"/>
        <v>3.7341721917956261</v>
      </c>
      <c r="AS43" s="14">
        <f t="shared" si="8"/>
        <v>11.8</v>
      </c>
      <c r="AT43" s="17">
        <f t="shared" si="13"/>
        <v>41.549295774647895</v>
      </c>
    </row>
    <row r="44" spans="1:46" ht="13.5" thickBot="1" x14ac:dyDescent="0.25">
      <c r="A44" s="9" t="s">
        <v>57</v>
      </c>
      <c r="B44" s="10">
        <v>9.6999999999999993</v>
      </c>
      <c r="C44" s="35">
        <f t="shared" si="75"/>
        <v>34.154929577464785</v>
      </c>
      <c r="D44" s="10"/>
      <c r="E44" s="35" t="str">
        <f t="shared" si="76"/>
        <v/>
      </c>
      <c r="F44" s="10">
        <v>7.9</v>
      </c>
      <c r="G44" s="35">
        <f t="shared" si="77"/>
        <v>27.62237762237762</v>
      </c>
      <c r="H44" s="10">
        <v>9.1</v>
      </c>
      <c r="I44" s="35">
        <f t="shared" si="78"/>
        <v>30.952380952380953</v>
      </c>
      <c r="J44" s="10">
        <v>9.3000000000000007</v>
      </c>
      <c r="K44" s="35">
        <f t="shared" si="79"/>
        <v>28.61538461538462</v>
      </c>
      <c r="L44" s="10"/>
      <c r="M44" s="35" t="str">
        <f t="shared" si="80"/>
        <v/>
      </c>
      <c r="N44" s="10">
        <v>9.3000000000000007</v>
      </c>
      <c r="O44" s="35">
        <f t="shared" si="81"/>
        <v>28.971962616822434</v>
      </c>
      <c r="P44" s="10">
        <v>8.5</v>
      </c>
      <c r="Q44" s="35">
        <f t="shared" si="82"/>
        <v>30.035335689045933</v>
      </c>
      <c r="R44" s="10">
        <v>11</v>
      </c>
      <c r="S44" s="35">
        <f t="shared" si="83"/>
        <v>33.536585365853661</v>
      </c>
      <c r="T44" s="10">
        <v>9</v>
      </c>
      <c r="U44" s="35">
        <f t="shared" si="84"/>
        <v>30.201342281879196</v>
      </c>
      <c r="V44" s="10">
        <v>12.8</v>
      </c>
      <c r="W44" s="35">
        <f t="shared" si="85"/>
        <v>39.875389408099686</v>
      </c>
      <c r="X44" s="10">
        <v>9.4</v>
      </c>
      <c r="Y44" s="35">
        <f t="shared" si="86"/>
        <v>32.081911262798634</v>
      </c>
      <c r="Z44" s="10">
        <v>10</v>
      </c>
      <c r="AA44" s="35">
        <f t="shared" si="87"/>
        <v>30.581039755351679</v>
      </c>
      <c r="AB44" s="10">
        <v>10.1</v>
      </c>
      <c r="AC44" s="35">
        <f t="shared" si="88"/>
        <v>30.606060606060602</v>
      </c>
      <c r="AD44" s="10">
        <v>12.5</v>
      </c>
      <c r="AE44" s="35">
        <f t="shared" si="89"/>
        <v>35.112359550561791</v>
      </c>
      <c r="AG44" s="22" t="str">
        <f t="shared" si="0"/>
        <v xml:space="preserve">     Posterior secondary branch</v>
      </c>
      <c r="AH44" s="23">
        <f>COUNT(B44,D44,F44,H44,J44,L44,N44,P44,R44,T44,V44,X44,Z44,AB44,AD44)</f>
        <v>13</v>
      </c>
      <c r="AI44" s="88">
        <f t="shared" si="1"/>
        <v>7.9</v>
      </c>
      <c r="AJ44" s="24" t="str">
        <f t="shared" si="2"/>
        <v>–</v>
      </c>
      <c r="AK44" s="25">
        <f t="shared" si="3"/>
        <v>12.8</v>
      </c>
      <c r="AL44" s="26">
        <f t="shared" si="4"/>
        <v>27.62237762237762</v>
      </c>
      <c r="AM44" s="27" t="str">
        <f t="shared" si="10"/>
        <v>–</v>
      </c>
      <c r="AN44" s="28">
        <f t="shared" si="5"/>
        <v>39.875389408099686</v>
      </c>
      <c r="AO44" s="89">
        <f t="shared" si="6"/>
        <v>9.8923076923076927</v>
      </c>
      <c r="AP44" s="29">
        <f t="shared" si="11"/>
        <v>31.719004561852429</v>
      </c>
      <c r="AQ44" s="24">
        <f t="shared" si="7"/>
        <v>1.4390167583350928</v>
      </c>
      <c r="AR44" s="30">
        <f t="shared" si="12"/>
        <v>3.2867272457113752</v>
      </c>
      <c r="AS44" s="24">
        <f t="shared" si="8"/>
        <v>9.6999999999999993</v>
      </c>
      <c r="AT44" s="27">
        <f t="shared" si="13"/>
        <v>34.154929577464785</v>
      </c>
    </row>
    <row r="45" spans="1:46" x14ac:dyDescent="0.2">
      <c r="A45" s="31" t="s">
        <v>3</v>
      </c>
      <c r="B45" s="152">
        <v>1</v>
      </c>
      <c r="C45" s="152"/>
      <c r="D45" s="152">
        <v>1</v>
      </c>
      <c r="E45" s="152"/>
      <c r="F45" s="152">
        <v>1</v>
      </c>
      <c r="G45" s="152"/>
      <c r="H45" s="152">
        <v>1</v>
      </c>
      <c r="I45" s="152"/>
      <c r="J45" s="152">
        <v>1</v>
      </c>
      <c r="K45" s="152"/>
      <c r="L45" s="152">
        <v>1</v>
      </c>
      <c r="M45" s="152"/>
      <c r="N45" s="152">
        <v>1</v>
      </c>
      <c r="O45" s="152"/>
      <c r="P45" s="152">
        <v>1</v>
      </c>
      <c r="Q45" s="152"/>
      <c r="R45" s="152">
        <v>1</v>
      </c>
      <c r="S45" s="152"/>
      <c r="T45" s="152">
        <v>1</v>
      </c>
      <c r="U45" s="152"/>
      <c r="V45" s="152">
        <v>1</v>
      </c>
      <c r="W45" s="152"/>
      <c r="X45" s="152">
        <v>1</v>
      </c>
      <c r="Y45" s="152"/>
      <c r="Z45" s="152">
        <v>1</v>
      </c>
      <c r="AA45" s="152"/>
      <c r="AB45" s="152">
        <v>1</v>
      </c>
      <c r="AC45" s="152"/>
      <c r="AD45" s="152">
        <v>1</v>
      </c>
      <c r="AE45" s="152"/>
      <c r="AH45" s="21"/>
      <c r="AI45" s="14"/>
      <c r="AJ45" s="14"/>
      <c r="AK45" s="14"/>
      <c r="AL45" s="17"/>
      <c r="AM45" s="17"/>
      <c r="AN45" s="17"/>
      <c r="AO45" s="150">
        <f>AVERAGE(B45,D45,F45,H45,J45,L45,N45,P45,R45,T45,V45,X45,Z45,AB45,AD45)</f>
        <v>1</v>
      </c>
      <c r="AP45" s="150"/>
      <c r="AQ45" s="14"/>
      <c r="AR45" s="17"/>
      <c r="AS45" s="14"/>
      <c r="AT45" s="17"/>
    </row>
    <row r="46" spans="1:46" x14ac:dyDescent="0.2">
      <c r="A46" s="31" t="s">
        <v>8</v>
      </c>
      <c r="B46" s="151">
        <v>1</v>
      </c>
      <c r="C46" s="151"/>
      <c r="D46" s="151">
        <v>1</v>
      </c>
      <c r="E46" s="151"/>
      <c r="F46" s="151">
        <v>1</v>
      </c>
      <c r="G46" s="151"/>
      <c r="H46" s="151">
        <v>1</v>
      </c>
      <c r="I46" s="151"/>
      <c r="J46" s="151">
        <v>1</v>
      </c>
      <c r="K46" s="151"/>
      <c r="L46" s="151">
        <v>1</v>
      </c>
      <c r="M46" s="151"/>
      <c r="N46" s="151">
        <v>1</v>
      </c>
      <c r="O46" s="151"/>
      <c r="P46" s="151">
        <v>1</v>
      </c>
      <c r="Q46" s="151"/>
      <c r="R46" s="151">
        <v>1</v>
      </c>
      <c r="S46" s="151"/>
      <c r="T46" s="151">
        <v>1</v>
      </c>
      <c r="U46" s="151"/>
      <c r="V46" s="151">
        <v>1</v>
      </c>
      <c r="W46" s="151"/>
      <c r="X46" s="151">
        <v>1</v>
      </c>
      <c r="Y46" s="151"/>
      <c r="Z46" s="151">
        <v>1</v>
      </c>
      <c r="AA46" s="151"/>
      <c r="AB46" s="151">
        <v>1</v>
      </c>
      <c r="AC46" s="151"/>
      <c r="AD46" s="151">
        <v>1</v>
      </c>
      <c r="AE46" s="151"/>
      <c r="AH46" s="21"/>
      <c r="AI46" s="14"/>
      <c r="AJ46" s="14"/>
      <c r="AK46" s="14"/>
      <c r="AL46" s="17"/>
      <c r="AM46" s="17"/>
      <c r="AN46" s="17"/>
      <c r="AO46" s="149">
        <f t="shared" ref="AO46:AO54" si="90">AVERAGE(B46,D46,F46,H46,J46,L46,N46,P46,R46,T46,V46,X46,Z46,AB46,AD46)</f>
        <v>1</v>
      </c>
      <c r="AP46" s="149"/>
      <c r="AQ46" s="14"/>
      <c r="AR46" s="17"/>
      <c r="AS46" s="14"/>
      <c r="AT46" s="17"/>
    </row>
    <row r="47" spans="1:46" x14ac:dyDescent="0.2">
      <c r="A47" s="31" t="s">
        <v>23</v>
      </c>
      <c r="B47" s="151">
        <v>0</v>
      </c>
      <c r="C47" s="151"/>
      <c r="D47" s="151">
        <v>0</v>
      </c>
      <c r="E47" s="151"/>
      <c r="F47" s="151">
        <v>0</v>
      </c>
      <c r="G47" s="151"/>
      <c r="H47" s="151">
        <v>0</v>
      </c>
      <c r="I47" s="151"/>
      <c r="J47" s="151">
        <v>0</v>
      </c>
      <c r="K47" s="151"/>
      <c r="L47" s="151">
        <v>0</v>
      </c>
      <c r="M47" s="151"/>
      <c r="N47" s="151">
        <v>0</v>
      </c>
      <c r="O47" s="151"/>
      <c r="P47" s="151">
        <v>0</v>
      </c>
      <c r="Q47" s="151"/>
      <c r="R47" s="151">
        <v>0</v>
      </c>
      <c r="S47" s="151"/>
      <c r="T47" s="151">
        <v>0</v>
      </c>
      <c r="U47" s="151"/>
      <c r="V47" s="151">
        <v>0</v>
      </c>
      <c r="W47" s="151"/>
      <c r="X47" s="151">
        <v>0</v>
      </c>
      <c r="Y47" s="151"/>
      <c r="Z47" s="151">
        <v>0</v>
      </c>
      <c r="AA47" s="151"/>
      <c r="AB47" s="151">
        <v>0</v>
      </c>
      <c r="AC47" s="151"/>
      <c r="AD47" s="151">
        <v>0</v>
      </c>
      <c r="AE47" s="151"/>
      <c r="AH47" s="21"/>
      <c r="AI47" s="14"/>
      <c r="AJ47" s="14"/>
      <c r="AK47" s="14"/>
      <c r="AL47" s="17"/>
      <c r="AM47" s="17"/>
      <c r="AN47" s="17"/>
      <c r="AO47" s="149">
        <f t="shared" si="90"/>
        <v>0</v>
      </c>
      <c r="AP47" s="149"/>
      <c r="AQ47" s="14"/>
      <c r="AR47" s="17"/>
      <c r="AS47" s="14"/>
      <c r="AT47" s="17"/>
    </row>
    <row r="48" spans="1:46" x14ac:dyDescent="0.2">
      <c r="A48" s="31" t="s">
        <v>24</v>
      </c>
      <c r="B48" s="151">
        <v>0</v>
      </c>
      <c r="C48" s="151"/>
      <c r="D48" s="151">
        <v>0</v>
      </c>
      <c r="E48" s="151"/>
      <c r="F48" s="151">
        <v>0</v>
      </c>
      <c r="G48" s="151"/>
      <c r="H48" s="151">
        <v>0</v>
      </c>
      <c r="I48" s="151"/>
      <c r="J48" s="151">
        <v>0</v>
      </c>
      <c r="K48" s="151"/>
      <c r="L48" s="151">
        <v>0</v>
      </c>
      <c r="M48" s="151"/>
      <c r="N48" s="151">
        <v>0</v>
      </c>
      <c r="O48" s="151"/>
      <c r="P48" s="151">
        <v>0</v>
      </c>
      <c r="Q48" s="151"/>
      <c r="R48" s="151">
        <v>0</v>
      </c>
      <c r="S48" s="151"/>
      <c r="T48" s="151">
        <v>0</v>
      </c>
      <c r="U48" s="151"/>
      <c r="V48" s="151">
        <v>0</v>
      </c>
      <c r="W48" s="151"/>
      <c r="X48" s="151">
        <v>0</v>
      </c>
      <c r="Y48" s="151"/>
      <c r="Z48" s="151">
        <v>0</v>
      </c>
      <c r="AA48" s="151"/>
      <c r="AB48" s="151">
        <v>0</v>
      </c>
      <c r="AC48" s="151"/>
      <c r="AD48" s="151">
        <v>0</v>
      </c>
      <c r="AE48" s="151"/>
      <c r="AH48" s="21"/>
      <c r="AI48" s="14"/>
      <c r="AJ48" s="14"/>
      <c r="AK48" s="14"/>
      <c r="AL48" s="17"/>
      <c r="AM48" s="17"/>
      <c r="AN48" s="17"/>
      <c r="AO48" s="149">
        <f t="shared" si="90"/>
        <v>0</v>
      </c>
      <c r="AP48" s="149"/>
      <c r="AQ48" s="14"/>
      <c r="AR48" s="17"/>
      <c r="AS48" s="14"/>
      <c r="AT48" s="17"/>
    </row>
    <row r="49" spans="1:46" x14ac:dyDescent="0.2">
      <c r="A49" s="31" t="s">
        <v>25</v>
      </c>
      <c r="B49" s="151">
        <v>0</v>
      </c>
      <c r="C49" s="151"/>
      <c r="D49" s="151">
        <v>0</v>
      </c>
      <c r="E49" s="151"/>
      <c r="F49" s="151">
        <v>0</v>
      </c>
      <c r="G49" s="151"/>
      <c r="H49" s="151">
        <v>0</v>
      </c>
      <c r="I49" s="151"/>
      <c r="J49" s="151">
        <v>0</v>
      </c>
      <c r="K49" s="151"/>
      <c r="L49" s="151">
        <v>0</v>
      </c>
      <c r="M49" s="151"/>
      <c r="N49" s="151">
        <v>0</v>
      </c>
      <c r="O49" s="151"/>
      <c r="P49" s="151">
        <v>0</v>
      </c>
      <c r="Q49" s="151"/>
      <c r="R49" s="151">
        <v>0</v>
      </c>
      <c r="S49" s="151"/>
      <c r="T49" s="151">
        <v>0</v>
      </c>
      <c r="U49" s="151"/>
      <c r="V49" s="151">
        <v>0</v>
      </c>
      <c r="W49" s="151"/>
      <c r="X49" s="151">
        <v>0</v>
      </c>
      <c r="Y49" s="151"/>
      <c r="Z49" s="151">
        <v>0</v>
      </c>
      <c r="AA49" s="151"/>
      <c r="AB49" s="151">
        <v>0</v>
      </c>
      <c r="AC49" s="151"/>
      <c r="AD49" s="151">
        <v>0</v>
      </c>
      <c r="AE49" s="151"/>
      <c r="AH49" s="21"/>
      <c r="AI49" s="14"/>
      <c r="AJ49" s="14"/>
      <c r="AK49" s="14"/>
      <c r="AL49" s="17"/>
      <c r="AM49" s="17"/>
      <c r="AN49" s="17"/>
      <c r="AO49" s="149">
        <f t="shared" si="90"/>
        <v>0</v>
      </c>
      <c r="AP49" s="149"/>
      <c r="AQ49" s="14"/>
      <c r="AR49" s="17"/>
      <c r="AS49" s="14"/>
      <c r="AT49" s="17"/>
    </row>
    <row r="50" spans="1:46" x14ac:dyDescent="0.2">
      <c r="A50" s="31" t="s">
        <v>7</v>
      </c>
      <c r="B50" s="151">
        <v>1</v>
      </c>
      <c r="C50" s="151"/>
      <c r="D50" s="151">
        <v>1</v>
      </c>
      <c r="E50" s="151"/>
      <c r="F50" s="151">
        <v>1</v>
      </c>
      <c r="G50" s="151"/>
      <c r="H50" s="151">
        <v>1</v>
      </c>
      <c r="I50" s="151"/>
      <c r="J50" s="151">
        <v>1</v>
      </c>
      <c r="K50" s="151"/>
      <c r="L50" s="151">
        <v>1</v>
      </c>
      <c r="M50" s="151"/>
      <c r="N50" s="151">
        <v>1</v>
      </c>
      <c r="O50" s="151"/>
      <c r="P50" s="151">
        <v>1</v>
      </c>
      <c r="Q50" s="151"/>
      <c r="R50" s="151">
        <v>1</v>
      </c>
      <c r="S50" s="151"/>
      <c r="T50" s="151">
        <v>1</v>
      </c>
      <c r="U50" s="151"/>
      <c r="V50" s="151">
        <v>1</v>
      </c>
      <c r="W50" s="151"/>
      <c r="X50" s="151">
        <v>1</v>
      </c>
      <c r="Y50" s="151"/>
      <c r="Z50" s="151">
        <v>1</v>
      </c>
      <c r="AA50" s="151"/>
      <c r="AB50" s="151">
        <v>1</v>
      </c>
      <c r="AC50" s="151"/>
      <c r="AD50" s="151">
        <v>1</v>
      </c>
      <c r="AE50" s="151"/>
      <c r="AH50" s="21"/>
      <c r="AI50" s="14"/>
      <c r="AJ50" s="14"/>
      <c r="AK50" s="14"/>
      <c r="AL50" s="17"/>
      <c r="AM50" s="17"/>
      <c r="AN50" s="17"/>
      <c r="AO50" s="149">
        <f t="shared" si="90"/>
        <v>1</v>
      </c>
      <c r="AP50" s="149"/>
      <c r="AQ50" s="14"/>
      <c r="AR50" s="17"/>
      <c r="AS50" s="14"/>
      <c r="AT50" s="17"/>
    </row>
    <row r="51" spans="1:46" x14ac:dyDescent="0.2">
      <c r="A51" s="31" t="s">
        <v>10</v>
      </c>
      <c r="B51" s="151">
        <v>1</v>
      </c>
      <c r="C51" s="151"/>
      <c r="D51" s="151">
        <v>1</v>
      </c>
      <c r="E51" s="151"/>
      <c r="F51" s="151">
        <v>1</v>
      </c>
      <c r="G51" s="151"/>
      <c r="H51" s="151">
        <v>1</v>
      </c>
      <c r="I51" s="151"/>
      <c r="J51" s="151">
        <v>1</v>
      </c>
      <c r="K51" s="151"/>
      <c r="L51" s="151">
        <v>1</v>
      </c>
      <c r="M51" s="151"/>
      <c r="N51" s="151">
        <v>1</v>
      </c>
      <c r="O51" s="151"/>
      <c r="P51" s="151">
        <v>1</v>
      </c>
      <c r="Q51" s="151"/>
      <c r="R51" s="151">
        <v>1</v>
      </c>
      <c r="S51" s="151"/>
      <c r="T51" s="151">
        <v>1</v>
      </c>
      <c r="U51" s="151"/>
      <c r="V51" s="151">
        <v>1</v>
      </c>
      <c r="W51" s="151"/>
      <c r="X51" s="151">
        <v>1</v>
      </c>
      <c r="Y51" s="151"/>
      <c r="Z51" s="151">
        <v>1</v>
      </c>
      <c r="AA51" s="151"/>
      <c r="AB51" s="151">
        <v>1</v>
      </c>
      <c r="AC51" s="151"/>
      <c r="AD51" s="151">
        <v>1</v>
      </c>
      <c r="AE51" s="151"/>
      <c r="AH51" s="21"/>
      <c r="AI51" s="14"/>
      <c r="AJ51" s="14"/>
      <c r="AK51" s="14"/>
      <c r="AL51" s="17"/>
      <c r="AM51" s="17"/>
      <c r="AN51" s="17"/>
      <c r="AO51" s="149">
        <f t="shared" si="90"/>
        <v>1</v>
      </c>
      <c r="AP51" s="149"/>
      <c r="AQ51" s="14"/>
      <c r="AR51" s="17"/>
      <c r="AS51" s="14"/>
      <c r="AT51" s="17"/>
    </row>
    <row r="52" spans="1:46" x14ac:dyDescent="0.2">
      <c r="A52" s="31" t="s">
        <v>11</v>
      </c>
      <c r="B52" s="151">
        <v>1</v>
      </c>
      <c r="C52" s="151"/>
      <c r="D52" s="151">
        <v>1</v>
      </c>
      <c r="E52" s="151"/>
      <c r="F52" s="151">
        <v>1</v>
      </c>
      <c r="G52" s="151"/>
      <c r="H52" s="151">
        <v>1</v>
      </c>
      <c r="I52" s="151"/>
      <c r="J52" s="151">
        <v>1</v>
      </c>
      <c r="K52" s="151"/>
      <c r="L52" s="151">
        <v>1</v>
      </c>
      <c r="M52" s="151"/>
      <c r="N52" s="151">
        <v>1</v>
      </c>
      <c r="O52" s="151"/>
      <c r="P52" s="151">
        <v>1</v>
      </c>
      <c r="Q52" s="151"/>
      <c r="R52" s="151">
        <v>1</v>
      </c>
      <c r="S52" s="151"/>
      <c r="T52" s="151">
        <v>1</v>
      </c>
      <c r="U52" s="151"/>
      <c r="V52" s="151">
        <v>1</v>
      </c>
      <c r="W52" s="151"/>
      <c r="X52" s="151">
        <v>1</v>
      </c>
      <c r="Y52" s="151"/>
      <c r="Z52" s="151">
        <v>1</v>
      </c>
      <c r="AA52" s="151"/>
      <c r="AB52" s="151">
        <v>1</v>
      </c>
      <c r="AC52" s="151"/>
      <c r="AD52" s="151">
        <v>1</v>
      </c>
      <c r="AE52" s="151"/>
      <c r="AO52" s="149">
        <f t="shared" si="90"/>
        <v>1</v>
      </c>
      <c r="AP52" s="149"/>
    </row>
    <row r="53" spans="1:46" x14ac:dyDescent="0.2">
      <c r="A53" s="31" t="s">
        <v>12</v>
      </c>
      <c r="B53" s="151">
        <v>1</v>
      </c>
      <c r="C53" s="151"/>
      <c r="D53" s="151">
        <v>1</v>
      </c>
      <c r="E53" s="151"/>
      <c r="F53" s="151">
        <v>1</v>
      </c>
      <c r="G53" s="151"/>
      <c r="H53" s="151">
        <v>1</v>
      </c>
      <c r="I53" s="151"/>
      <c r="J53" s="151">
        <v>1</v>
      </c>
      <c r="K53" s="151"/>
      <c r="L53" s="151">
        <v>1</v>
      </c>
      <c r="M53" s="151"/>
      <c r="N53" s="151">
        <v>1</v>
      </c>
      <c r="O53" s="151"/>
      <c r="P53" s="151">
        <v>1</v>
      </c>
      <c r="Q53" s="151"/>
      <c r="R53" s="151">
        <v>1</v>
      </c>
      <c r="S53" s="151"/>
      <c r="T53" s="151">
        <v>1</v>
      </c>
      <c r="U53" s="151"/>
      <c r="V53" s="151">
        <v>1</v>
      </c>
      <c r="W53" s="151"/>
      <c r="X53" s="151">
        <v>1</v>
      </c>
      <c r="Y53" s="151"/>
      <c r="Z53" s="151">
        <v>1</v>
      </c>
      <c r="AA53" s="151"/>
      <c r="AB53" s="151">
        <v>1</v>
      </c>
      <c r="AC53" s="151"/>
      <c r="AD53" s="151">
        <v>1</v>
      </c>
      <c r="AE53" s="151"/>
      <c r="AO53" s="149">
        <f t="shared" si="90"/>
        <v>1</v>
      </c>
      <c r="AP53" s="149"/>
    </row>
    <row r="54" spans="1:46" x14ac:dyDescent="0.2">
      <c r="A54" s="31" t="s">
        <v>13</v>
      </c>
      <c r="B54" s="151">
        <v>1</v>
      </c>
      <c r="C54" s="151"/>
      <c r="D54" s="151">
        <v>1</v>
      </c>
      <c r="E54" s="151"/>
      <c r="F54" s="151">
        <v>1</v>
      </c>
      <c r="G54" s="151"/>
      <c r="H54" s="151">
        <v>1</v>
      </c>
      <c r="I54" s="151"/>
      <c r="J54" s="151">
        <v>1</v>
      </c>
      <c r="K54" s="151"/>
      <c r="L54" s="151">
        <v>1</v>
      </c>
      <c r="M54" s="151"/>
      <c r="N54" s="151">
        <v>1</v>
      </c>
      <c r="O54" s="151"/>
      <c r="P54" s="151">
        <v>1</v>
      </c>
      <c r="Q54" s="151"/>
      <c r="R54" s="151">
        <v>1</v>
      </c>
      <c r="S54" s="151"/>
      <c r="T54" s="151">
        <v>1</v>
      </c>
      <c r="U54" s="151"/>
      <c r="V54" s="151">
        <v>1</v>
      </c>
      <c r="W54" s="151"/>
      <c r="X54" s="151">
        <v>1</v>
      </c>
      <c r="Y54" s="151"/>
      <c r="Z54" s="151">
        <v>1</v>
      </c>
      <c r="AA54" s="151"/>
      <c r="AB54" s="151">
        <v>1</v>
      </c>
      <c r="AC54" s="151"/>
      <c r="AD54" s="151">
        <v>1</v>
      </c>
      <c r="AE54" s="151"/>
      <c r="AO54" s="149">
        <f t="shared" si="90"/>
        <v>1</v>
      </c>
      <c r="AP54" s="149"/>
    </row>
    <row r="55" spans="1:46" x14ac:dyDescent="0.2">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row>
    <row r="56" spans="1:46" x14ac:dyDescent="0.2">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row>
    <row r="57" spans="1:46" x14ac:dyDescent="0.2">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row>
    <row r="58" spans="1:46" x14ac:dyDescent="0.2">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row>
    <row r="59" spans="1:46" x14ac:dyDescent="0.2">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row>
    <row r="60" spans="1:46" x14ac:dyDescent="0.2">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row>
    <row r="61" spans="1:46" x14ac:dyDescent="0.2">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row>
    <row r="62" spans="1:46" x14ac:dyDescent="0.2">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row>
    <row r="63" spans="1:46" x14ac:dyDescent="0.2">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row>
    <row r="64" spans="1:46" x14ac:dyDescent="0.2">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row>
    <row r="65" spans="2:31" x14ac:dyDescent="0.2">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row>
  </sheetData>
  <mergeCells count="183">
    <mergeCell ref="AS1:AT1"/>
    <mergeCell ref="AI2:AK2"/>
    <mergeCell ref="AL2:AN2"/>
    <mergeCell ref="AI1:AN1"/>
    <mergeCell ref="B1:C1"/>
    <mergeCell ref="D1:E1"/>
    <mergeCell ref="F1:G1"/>
    <mergeCell ref="H1:I1"/>
    <mergeCell ref="R1:S1"/>
    <mergeCell ref="J1:K1"/>
    <mergeCell ref="T1:U1"/>
    <mergeCell ref="V1:W1"/>
    <mergeCell ref="X1:Y1"/>
    <mergeCell ref="L1:M1"/>
    <mergeCell ref="N1:O1"/>
    <mergeCell ref="P1:Q1"/>
    <mergeCell ref="AO1:AP1"/>
    <mergeCell ref="AQ1:AR1"/>
    <mergeCell ref="Z1:AA1"/>
    <mergeCell ref="AB1:AC1"/>
    <mergeCell ref="AD1:AE1"/>
    <mergeCell ref="AG1:AG2"/>
    <mergeCell ref="AH1:AH2"/>
    <mergeCell ref="B51:C51"/>
    <mergeCell ref="B52:C52"/>
    <mergeCell ref="B53:C53"/>
    <mergeCell ref="B54:C54"/>
    <mergeCell ref="D45:E45"/>
    <mergeCell ref="F45:G45"/>
    <mergeCell ref="D46:E46"/>
    <mergeCell ref="F46:G46"/>
    <mergeCell ref="D47:E47"/>
    <mergeCell ref="F47:G47"/>
    <mergeCell ref="B45:C45"/>
    <mergeCell ref="B46:C46"/>
    <mergeCell ref="B47:C47"/>
    <mergeCell ref="B48:C48"/>
    <mergeCell ref="B49:C49"/>
    <mergeCell ref="B50:C50"/>
    <mergeCell ref="T45:U45"/>
    <mergeCell ref="V45:W45"/>
    <mergeCell ref="X45:Y45"/>
    <mergeCell ref="Z45:AA45"/>
    <mergeCell ref="AB45:AC45"/>
    <mergeCell ref="AD45:AE45"/>
    <mergeCell ref="H45:I45"/>
    <mergeCell ref="J45:K45"/>
    <mergeCell ref="L45:M45"/>
    <mergeCell ref="N45:O45"/>
    <mergeCell ref="P45:Q45"/>
    <mergeCell ref="R45:S45"/>
    <mergeCell ref="AD47:AE47"/>
    <mergeCell ref="H47:I47"/>
    <mergeCell ref="J47:K47"/>
    <mergeCell ref="L47:M47"/>
    <mergeCell ref="N47:O47"/>
    <mergeCell ref="P47:Q47"/>
    <mergeCell ref="R47:S47"/>
    <mergeCell ref="T46:U46"/>
    <mergeCell ref="V46:W46"/>
    <mergeCell ref="X46:Y46"/>
    <mergeCell ref="Z46:AA46"/>
    <mergeCell ref="AB46:AC46"/>
    <mergeCell ref="AD46:AE46"/>
    <mergeCell ref="H46:I46"/>
    <mergeCell ref="J46:K46"/>
    <mergeCell ref="L46:M46"/>
    <mergeCell ref="N46:O46"/>
    <mergeCell ref="P46:Q46"/>
    <mergeCell ref="R46:S46"/>
    <mergeCell ref="H48:I48"/>
    <mergeCell ref="J48:K48"/>
    <mergeCell ref="L48:M48"/>
    <mergeCell ref="N48:O48"/>
    <mergeCell ref="T47:U47"/>
    <mergeCell ref="V47:W47"/>
    <mergeCell ref="X47:Y47"/>
    <mergeCell ref="Z47:AA47"/>
    <mergeCell ref="AB47:AC47"/>
    <mergeCell ref="T49:U49"/>
    <mergeCell ref="V49:W49"/>
    <mergeCell ref="X49:Y49"/>
    <mergeCell ref="Z49:AA49"/>
    <mergeCell ref="AB49:AC49"/>
    <mergeCell ref="AD49:AE49"/>
    <mergeCell ref="AB48:AC48"/>
    <mergeCell ref="AD48:AE48"/>
    <mergeCell ref="D49:E49"/>
    <mergeCell ref="F49:G49"/>
    <mergeCell ref="H49:I49"/>
    <mergeCell ref="J49:K49"/>
    <mergeCell ref="L49:M49"/>
    <mergeCell ref="N49:O49"/>
    <mergeCell ref="P49:Q49"/>
    <mergeCell ref="R49:S49"/>
    <mergeCell ref="P48:Q48"/>
    <mergeCell ref="R48:S48"/>
    <mergeCell ref="T48:U48"/>
    <mergeCell ref="V48:W48"/>
    <mergeCell ref="X48:Y48"/>
    <mergeCell ref="Z48:AA48"/>
    <mergeCell ref="D48:E48"/>
    <mergeCell ref="F48:G48"/>
    <mergeCell ref="AD51:AE51"/>
    <mergeCell ref="AB50:AC50"/>
    <mergeCell ref="AD50:AE50"/>
    <mergeCell ref="D51:E51"/>
    <mergeCell ref="F51:G51"/>
    <mergeCell ref="H51:I51"/>
    <mergeCell ref="J51:K51"/>
    <mergeCell ref="L51:M51"/>
    <mergeCell ref="N51:O51"/>
    <mergeCell ref="P51:Q51"/>
    <mergeCell ref="R51:S51"/>
    <mergeCell ref="P50:Q50"/>
    <mergeCell ref="R50:S50"/>
    <mergeCell ref="T50:U50"/>
    <mergeCell ref="V50:W50"/>
    <mergeCell ref="X50:Y50"/>
    <mergeCell ref="Z50:AA50"/>
    <mergeCell ref="D50:E50"/>
    <mergeCell ref="F50:G50"/>
    <mergeCell ref="H50:I50"/>
    <mergeCell ref="J50:K50"/>
    <mergeCell ref="L50:M50"/>
    <mergeCell ref="N50:O50"/>
    <mergeCell ref="H52:I52"/>
    <mergeCell ref="J52:K52"/>
    <mergeCell ref="L52:M52"/>
    <mergeCell ref="N52:O52"/>
    <mergeCell ref="T51:U51"/>
    <mergeCell ref="V51:W51"/>
    <mergeCell ref="X51:Y51"/>
    <mergeCell ref="Z51:AA51"/>
    <mergeCell ref="AB51:AC51"/>
    <mergeCell ref="T53:U53"/>
    <mergeCell ref="V53:W53"/>
    <mergeCell ref="X53:Y53"/>
    <mergeCell ref="Z53:AA53"/>
    <mergeCell ref="AB53:AC53"/>
    <mergeCell ref="AD53:AE53"/>
    <mergeCell ref="AB52:AC52"/>
    <mergeCell ref="AD52:AE52"/>
    <mergeCell ref="D53:E53"/>
    <mergeCell ref="F53:G53"/>
    <mergeCell ref="H53:I53"/>
    <mergeCell ref="J53:K53"/>
    <mergeCell ref="L53:M53"/>
    <mergeCell ref="N53:O53"/>
    <mergeCell ref="P53:Q53"/>
    <mergeCell ref="R53:S53"/>
    <mergeCell ref="P52:Q52"/>
    <mergeCell ref="R52:S52"/>
    <mergeCell ref="T52:U52"/>
    <mergeCell ref="V52:W52"/>
    <mergeCell ref="X52:Y52"/>
    <mergeCell ref="Z52:AA52"/>
    <mergeCell ref="D52:E52"/>
    <mergeCell ref="F52:G52"/>
    <mergeCell ref="AB54:AC54"/>
    <mergeCell ref="AD54:AE54"/>
    <mergeCell ref="P54:Q54"/>
    <mergeCell ref="R54:S54"/>
    <mergeCell ref="T54:U54"/>
    <mergeCell ref="V54:W54"/>
    <mergeCell ref="X54:Y54"/>
    <mergeCell ref="Z54:AA54"/>
    <mergeCell ref="D54:E54"/>
    <mergeCell ref="F54:G54"/>
    <mergeCell ref="H54:I54"/>
    <mergeCell ref="J54:K54"/>
    <mergeCell ref="L54:M54"/>
    <mergeCell ref="N54:O54"/>
    <mergeCell ref="AO51:AP51"/>
    <mergeCell ref="AO52:AP52"/>
    <mergeCell ref="AO53:AP53"/>
    <mergeCell ref="AO54:AP54"/>
    <mergeCell ref="AO45:AP45"/>
    <mergeCell ref="AO46:AP46"/>
    <mergeCell ref="AO47:AP47"/>
    <mergeCell ref="AO48:AP48"/>
    <mergeCell ref="AO49:AP49"/>
    <mergeCell ref="AO50:AP50"/>
  </mergeCells>
  <phoneticPr fontId="0" type="noConversion"/>
  <pageMargins left="0.75" right="0.75" top="1" bottom="1" header="0.5" footer="0.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80808"/>
  </sheetPr>
  <dimension ref="A1:Z45"/>
  <sheetViews>
    <sheetView workbookViewId="0">
      <pane xSplit="1" ySplit="1" topLeftCell="B2" activePane="bottomRight" state="frozen"/>
      <selection pane="topRight" activeCell="B1" sqref="B1"/>
      <selection pane="bottomLeft" activeCell="A2" sqref="A2"/>
      <selection pane="bottomRight"/>
    </sheetView>
  </sheetViews>
  <sheetFormatPr defaultColWidth="9.140625" defaultRowHeight="12.75" x14ac:dyDescent="0.2"/>
  <cols>
    <col min="1" max="1" width="38.42578125" style="39" bestFit="1" customWidth="1"/>
    <col min="2" max="6" width="9" style="39" customWidth="1"/>
    <col min="7" max="16" width="9.140625" style="39"/>
    <col min="17" max="17" width="2.85546875" style="39" customWidth="1"/>
    <col min="18" max="18" width="38.42578125" style="39" bestFit="1" customWidth="1"/>
    <col min="19" max="19" width="4.42578125" style="39" customWidth="1"/>
    <col min="20" max="20" width="7.140625" style="39" customWidth="1"/>
    <col min="21" max="21" width="3.5703125" style="39" customWidth="1"/>
    <col min="22" max="24" width="7.140625" style="39" customWidth="1"/>
    <col min="25" max="16384" width="9.140625" style="39"/>
  </cols>
  <sheetData>
    <row r="1" spans="1:26" ht="13.5" thickBot="1" x14ac:dyDescent="0.25">
      <c r="A1" s="60" t="s">
        <v>18</v>
      </c>
      <c r="B1" s="36">
        <v>1</v>
      </c>
      <c r="C1" s="37">
        <v>2</v>
      </c>
      <c r="D1" s="37">
        <v>3</v>
      </c>
      <c r="E1" s="37">
        <v>4</v>
      </c>
      <c r="F1" s="37">
        <v>5</v>
      </c>
      <c r="G1" s="37">
        <v>6</v>
      </c>
      <c r="H1" s="37">
        <v>7</v>
      </c>
      <c r="I1" s="37">
        <v>8</v>
      </c>
      <c r="J1" s="37">
        <v>9</v>
      </c>
      <c r="K1" s="37">
        <v>10</v>
      </c>
      <c r="L1" s="37">
        <v>11</v>
      </c>
      <c r="M1" s="37">
        <v>12</v>
      </c>
      <c r="N1" s="37">
        <v>13</v>
      </c>
      <c r="O1" s="37">
        <v>14</v>
      </c>
      <c r="P1" s="38">
        <v>15</v>
      </c>
      <c r="R1" s="131" t="s">
        <v>18</v>
      </c>
      <c r="S1" s="99" t="s">
        <v>2</v>
      </c>
      <c r="T1" s="165" t="s">
        <v>19</v>
      </c>
      <c r="U1" s="165"/>
      <c r="V1" s="165"/>
      <c r="W1" s="99" t="s">
        <v>0</v>
      </c>
      <c r="X1" s="99" t="s">
        <v>1</v>
      </c>
    </row>
    <row r="2" spans="1:26" ht="13.5" thickBot="1" x14ac:dyDescent="0.25">
      <c r="A2" s="40" t="s">
        <v>4</v>
      </c>
      <c r="B2" s="41">
        <v>64.94</v>
      </c>
      <c r="C2" s="42">
        <v>60.33</v>
      </c>
      <c r="D2" s="42">
        <v>60.35</v>
      </c>
      <c r="E2" s="42">
        <v>58.44</v>
      </c>
      <c r="F2" s="42">
        <v>57.67</v>
      </c>
      <c r="G2" s="42">
        <v>56.95</v>
      </c>
      <c r="H2" s="42">
        <v>58.99</v>
      </c>
      <c r="I2" s="42">
        <v>70.400000000000006</v>
      </c>
      <c r="J2" s="42">
        <v>70.5</v>
      </c>
      <c r="K2" s="132">
        <v>65.5</v>
      </c>
      <c r="L2" s="132">
        <v>65.900000000000006</v>
      </c>
      <c r="M2" s="132"/>
      <c r="N2" s="132"/>
      <c r="O2" s="132"/>
      <c r="P2" s="112"/>
      <c r="R2" s="126" t="str">
        <f>A2</f>
        <v>Diameter of egg without processes</v>
      </c>
      <c r="S2" s="127">
        <f>COUNTA(B2:P2)</f>
        <v>11</v>
      </c>
      <c r="T2" s="128">
        <f>IF(SUM(B2:P2)&gt;0,MIN(B2:P2),"")</f>
        <v>56.95</v>
      </c>
      <c r="U2" s="129" t="str">
        <f>IF(COUNT(T2)&gt;0,"–","?")</f>
        <v>–</v>
      </c>
      <c r="V2" s="130">
        <f>IF(SUM(B2:P2)&gt;0,MAX(B2:P2),"")</f>
        <v>70.5</v>
      </c>
      <c r="W2" s="129">
        <f>IF(SUM(B2:P2)&gt;0,AVERAGE(B2:P2),"?")</f>
        <v>62.724545454545456</v>
      </c>
      <c r="X2" s="129">
        <f>IF(COUNT(B2:P2)&gt;1,STDEV(B2:P2),"?")</f>
        <v>4.9460638160791337</v>
      </c>
    </row>
    <row r="3" spans="1:26" ht="13.5" thickBot="1" x14ac:dyDescent="0.25">
      <c r="A3" s="40" t="s">
        <v>5</v>
      </c>
      <c r="B3" s="41">
        <v>78.260000000000005</v>
      </c>
      <c r="C3" s="42">
        <v>73.19</v>
      </c>
      <c r="D3" s="42">
        <v>69</v>
      </c>
      <c r="E3" s="42">
        <v>67.39</v>
      </c>
      <c r="F3" s="42">
        <v>66.290000000000006</v>
      </c>
      <c r="G3" s="42">
        <v>71.41</v>
      </c>
      <c r="H3" s="42">
        <v>68.73</v>
      </c>
      <c r="I3" s="42">
        <v>81</v>
      </c>
      <c r="J3" s="42">
        <v>85.6</v>
      </c>
      <c r="K3" s="132">
        <v>77</v>
      </c>
      <c r="L3" s="132">
        <v>77</v>
      </c>
      <c r="M3" s="132"/>
      <c r="N3" s="132"/>
      <c r="O3" s="132"/>
      <c r="P3" s="112"/>
      <c r="R3" s="31" t="str">
        <f>A3</f>
        <v>Diameter of egg with processes</v>
      </c>
      <c r="S3" s="21">
        <f>COUNTA(B3:P3)</f>
        <v>11</v>
      </c>
      <c r="T3" s="13">
        <f>IF(SUM(B3:P3)&gt;0,MIN(B3:P3),"")</f>
        <v>66.290000000000006</v>
      </c>
      <c r="U3" s="14" t="str">
        <f t="shared" ref="U3:U9" si="0">IF(COUNT(T3)&gt;0,"–","?")</f>
        <v>–</v>
      </c>
      <c r="V3" s="15">
        <f>IF(SUM(B3:P3)&gt;0,MAX(B3:P3),"")</f>
        <v>85.6</v>
      </c>
      <c r="W3" s="14">
        <f>IF(SUM(B3:P3)&gt;0,AVERAGE(B3:P3),"?")</f>
        <v>74.079090909090908</v>
      </c>
      <c r="X3" s="14">
        <f>IF(COUNT(B3:P3)&gt;1,STDEV(B3:P3),"?")</f>
        <v>6.1879890991265549</v>
      </c>
    </row>
    <row r="4" spans="1:26" x14ac:dyDescent="0.2">
      <c r="A4" s="43" t="s">
        <v>28</v>
      </c>
      <c r="B4" s="44">
        <v>7.42</v>
      </c>
      <c r="C4" s="45">
        <v>6.32</v>
      </c>
      <c r="D4" s="45">
        <v>4.88</v>
      </c>
      <c r="E4" s="45">
        <v>4.84</v>
      </c>
      <c r="F4" s="45">
        <v>5.22</v>
      </c>
      <c r="G4" s="45">
        <v>7.61</v>
      </c>
      <c r="H4" s="45">
        <v>5.09</v>
      </c>
      <c r="I4" s="45">
        <v>5.3</v>
      </c>
      <c r="J4" s="45">
        <v>6.55</v>
      </c>
      <c r="K4" s="133">
        <v>5.4</v>
      </c>
      <c r="L4" s="133">
        <v>5.62</v>
      </c>
      <c r="M4" s="133"/>
      <c r="N4" s="133"/>
      <c r="O4" s="133"/>
      <c r="P4" s="113"/>
      <c r="R4" s="31" t="str">
        <f>A4</f>
        <v>Process height</v>
      </c>
      <c r="S4" s="21">
        <f>COUNTA(B4:P6)</f>
        <v>33</v>
      </c>
      <c r="T4" s="13">
        <f>IF(SUM(B4:P6)&gt;0,MIN(B4:P6),"")</f>
        <v>3.79</v>
      </c>
      <c r="U4" s="14" t="str">
        <f t="shared" si="0"/>
        <v>–</v>
      </c>
      <c r="V4" s="15">
        <f>IF(SUM(B4:P6)&gt;0,MAX(B4:P6),"")</f>
        <v>8.1</v>
      </c>
      <c r="W4" s="14">
        <f>IF(SUM(B4:P6)&gt;0,AVERAGE(B4:P6),"?")</f>
        <v>5.5763636363636353</v>
      </c>
      <c r="X4" s="14">
        <f>IF(COUNT(B4:P6)&gt;1,STDEV(B4:P6),"?")</f>
        <v>1.026023325093727</v>
      </c>
    </row>
    <row r="5" spans="1:26" x14ac:dyDescent="0.2">
      <c r="A5" s="46"/>
      <c r="B5" s="47">
        <v>5.21</v>
      </c>
      <c r="C5" s="48">
        <v>4.3499999999999996</v>
      </c>
      <c r="D5" s="48">
        <v>5.37</v>
      </c>
      <c r="E5" s="48">
        <v>4.1500000000000004</v>
      </c>
      <c r="F5" s="48">
        <v>4.71</v>
      </c>
      <c r="G5" s="48">
        <v>8.1</v>
      </c>
      <c r="H5" s="48">
        <v>5.62</v>
      </c>
      <c r="I5" s="48">
        <v>5.4</v>
      </c>
      <c r="J5" s="48">
        <v>6.4</v>
      </c>
      <c r="K5" s="134">
        <v>5.6</v>
      </c>
      <c r="L5" s="134">
        <v>5.3</v>
      </c>
      <c r="M5" s="134"/>
      <c r="N5" s="134"/>
      <c r="O5" s="134"/>
      <c r="P5" s="114"/>
      <c r="R5" s="31" t="str">
        <f>A7</f>
        <v>Process base width</v>
      </c>
      <c r="S5" s="21">
        <f>COUNTA(B7:P9)</f>
        <v>33</v>
      </c>
      <c r="T5" s="13">
        <f>IF(SUM(B7:P9)&gt;0,MIN(B7:P9),"")</f>
        <v>3.61</v>
      </c>
      <c r="U5" s="14" t="str">
        <f t="shared" si="0"/>
        <v>–</v>
      </c>
      <c r="V5" s="15">
        <f>IF(SUM(B7:P9)&gt;0,MAX(B7:P9),"")</f>
        <v>7.7</v>
      </c>
      <c r="W5" s="14">
        <f>IF(SUM(B7:P9)&gt;0,AVERAGE(B7:P9),"?")</f>
        <v>5.0296969696969702</v>
      </c>
      <c r="X5" s="14">
        <f>IF(COUNT(B7:P9)&gt;1,STDEV(B7:P9),"?")</f>
        <v>0.97692593388804461</v>
      </c>
      <c r="Z5" s="57"/>
    </row>
    <row r="6" spans="1:26" ht="13.5" thickBot="1" x14ac:dyDescent="0.25">
      <c r="A6" s="49"/>
      <c r="B6" s="50">
        <v>6.98</v>
      </c>
      <c r="C6" s="51">
        <v>3.79</v>
      </c>
      <c r="D6" s="51">
        <v>5.41</v>
      </c>
      <c r="E6" s="51">
        <v>4.03</v>
      </c>
      <c r="F6" s="51">
        <v>4.9000000000000004</v>
      </c>
      <c r="G6" s="51">
        <v>6.73</v>
      </c>
      <c r="H6" s="51">
        <v>5.12</v>
      </c>
      <c r="I6" s="51">
        <v>5.6</v>
      </c>
      <c r="J6" s="51">
        <v>6.8</v>
      </c>
      <c r="K6" s="135">
        <v>5.0999999999999996</v>
      </c>
      <c r="L6" s="135">
        <v>5.0999999999999996</v>
      </c>
      <c r="M6" s="135"/>
      <c r="N6" s="135"/>
      <c r="O6" s="135"/>
      <c r="P6" s="115"/>
      <c r="R6" s="31" t="str">
        <f>A10</f>
        <v>Process base/height ratio</v>
      </c>
      <c r="S6" s="21">
        <f>COUNT(B10:P12)</f>
        <v>33</v>
      </c>
      <c r="T6" s="119">
        <f>IF(SUM(B10:P12)&gt;0,MIN(B10:P12),"")</f>
        <v>0.578125</v>
      </c>
      <c r="U6" s="14" t="str">
        <f t="shared" si="0"/>
        <v>–</v>
      </c>
      <c r="V6" s="120">
        <f>IF(SUM(B10:P12)&gt;0,MAX(B10:P12),"")</f>
        <v>1.3358925143953935</v>
      </c>
      <c r="W6" s="121">
        <f>IF(SUM(B10:P12)&gt;0,AVERAGE(B10:P12),"?")</f>
        <v>0.91604031718616008</v>
      </c>
      <c r="X6" s="121">
        <f>IF(COUNT(B11:P12)&gt;1,STDEV(B11:P12),"?")</f>
        <v>0.17889720932164602</v>
      </c>
    </row>
    <row r="7" spans="1:26" x14ac:dyDescent="0.2">
      <c r="A7" s="43" t="s">
        <v>29</v>
      </c>
      <c r="B7" s="44">
        <v>5.98</v>
      </c>
      <c r="C7" s="45">
        <v>4.58</v>
      </c>
      <c r="D7" s="45">
        <v>4.6399999999999997</v>
      </c>
      <c r="E7" s="45">
        <v>4.2300000000000004</v>
      </c>
      <c r="F7" s="45">
        <v>4.38</v>
      </c>
      <c r="G7" s="45">
        <v>6.8</v>
      </c>
      <c r="H7" s="45">
        <v>5.15</v>
      </c>
      <c r="I7" s="45">
        <v>5.7</v>
      </c>
      <c r="J7" s="45">
        <v>4</v>
      </c>
      <c r="K7" s="133">
        <v>4.9000000000000004</v>
      </c>
      <c r="L7" s="133">
        <v>6.2</v>
      </c>
      <c r="M7" s="133"/>
      <c r="N7" s="133"/>
      <c r="O7" s="133"/>
      <c r="P7" s="113"/>
      <c r="R7" s="31" t="str">
        <f>A13</f>
        <v>Terminal disc width</v>
      </c>
      <c r="S7" s="21">
        <f>COUNTA(B13:P15)</f>
        <v>33</v>
      </c>
      <c r="T7" s="13">
        <f>IF(SUM(B13:P15)&gt;0,MIN(B13:P15),"")</f>
        <v>2.2999999999999998</v>
      </c>
      <c r="U7" s="14" t="str">
        <f t="shared" si="0"/>
        <v>–</v>
      </c>
      <c r="V7" s="15">
        <f>IF(SUM(B13:P15)&gt;0,MAX(B13:P15),"")</f>
        <v>4.2300000000000004</v>
      </c>
      <c r="W7" s="14">
        <f>IF(SUM(B13:P15)&gt;0,AVERAGE(B13:P15),"?")</f>
        <v>3.4048484848484843</v>
      </c>
      <c r="X7" s="14">
        <f>IF(COUNT(B13:P15)&gt;1,STDEV(B13:P15),"?")</f>
        <v>0.46229131245975202</v>
      </c>
    </row>
    <row r="8" spans="1:26" x14ac:dyDescent="0.2">
      <c r="A8" s="46"/>
      <c r="B8" s="47">
        <v>6.96</v>
      </c>
      <c r="C8" s="48">
        <v>4.91</v>
      </c>
      <c r="D8" s="48">
        <v>4.25</v>
      </c>
      <c r="E8" s="48">
        <v>3.81</v>
      </c>
      <c r="F8" s="48">
        <v>4.17</v>
      </c>
      <c r="G8" s="48">
        <v>5.8</v>
      </c>
      <c r="H8" s="48">
        <v>5.27</v>
      </c>
      <c r="I8" s="48">
        <v>5.2</v>
      </c>
      <c r="J8" s="48">
        <v>3.7</v>
      </c>
      <c r="K8" s="134">
        <v>4.7</v>
      </c>
      <c r="L8" s="134">
        <v>6.1</v>
      </c>
      <c r="M8" s="134"/>
      <c r="N8" s="134"/>
      <c r="O8" s="134"/>
      <c r="P8" s="52"/>
      <c r="Q8" s="33"/>
      <c r="R8" s="31" t="str">
        <f>A16</f>
        <v>Distance between processes</v>
      </c>
      <c r="S8" s="21">
        <f>COUNTA(B16:P18)</f>
        <v>33</v>
      </c>
      <c r="T8" s="13">
        <f>IF(SUM(B16:P18)&gt;0,MIN(B16:P18),"")</f>
        <v>1.4</v>
      </c>
      <c r="U8" s="14" t="str">
        <f t="shared" si="0"/>
        <v>–</v>
      </c>
      <c r="V8" s="15">
        <f>IF(SUM(B16:P18)&gt;0,MAX(B16:P18),"")</f>
        <v>4.95</v>
      </c>
      <c r="W8" s="14">
        <f>IF(SUM(B16:P18)&gt;0,AVERAGE(B16:P18),"?")</f>
        <v>2.8412121212121209</v>
      </c>
      <c r="X8" s="14">
        <f>IF(COUNT(B16:P18)&gt;1,STDEV(B16:P18),"?")</f>
        <v>0.75097751953602809</v>
      </c>
    </row>
    <row r="9" spans="1:26" ht="13.5" thickBot="1" x14ac:dyDescent="0.25">
      <c r="A9" s="49"/>
      <c r="B9" s="50">
        <v>7.7</v>
      </c>
      <c r="C9" s="51">
        <v>3.96</v>
      </c>
      <c r="D9" s="51">
        <v>4.3</v>
      </c>
      <c r="E9" s="51">
        <v>3.61</v>
      </c>
      <c r="F9" s="51">
        <v>4.75</v>
      </c>
      <c r="G9" s="51">
        <v>5.3</v>
      </c>
      <c r="H9" s="51">
        <v>5.13</v>
      </c>
      <c r="I9" s="51">
        <v>4.9000000000000004</v>
      </c>
      <c r="J9" s="51">
        <v>4.2</v>
      </c>
      <c r="K9" s="135">
        <v>5.3</v>
      </c>
      <c r="L9" s="135">
        <v>5.4</v>
      </c>
      <c r="M9" s="135"/>
      <c r="N9" s="135"/>
      <c r="O9" s="135"/>
      <c r="P9" s="54"/>
      <c r="Q9" s="33"/>
      <c r="R9" s="122" t="str">
        <f>A19</f>
        <v>Number of processes on the egg circumference</v>
      </c>
      <c r="S9" s="123">
        <f>COUNTA(B19:P19)</f>
        <v>11</v>
      </c>
      <c r="T9" s="124">
        <f>IF(SUM(B19:P19)&gt;0,MIN(B19:P19),"")</f>
        <v>24</v>
      </c>
      <c r="U9" s="24" t="str">
        <f t="shared" si="0"/>
        <v>–</v>
      </c>
      <c r="V9" s="125">
        <f>IF(SUM(B19:P19)&gt;0,MAX(B19:P19),"")</f>
        <v>32</v>
      </c>
      <c r="W9" s="24">
        <f>IF(SUM(B19:P19)&gt;0,AVERAGE(B19:P19),"?")</f>
        <v>27.636363636363637</v>
      </c>
      <c r="X9" s="24">
        <f>IF(COUNT(B19:P19)&gt;1,STDEV(B19:P19),"?")</f>
        <v>2.4196167991120938</v>
      </c>
    </row>
    <row r="10" spans="1:26" x14ac:dyDescent="0.2">
      <c r="A10" s="55" t="s">
        <v>14</v>
      </c>
      <c r="B10" s="91">
        <f t="shared" ref="B10:C12" si="1">IF(AND((B7&gt;0),(B4&gt;0)),(B7/B4),"")</f>
        <v>0.80592991913746637</v>
      </c>
      <c r="C10" s="92">
        <f t="shared" si="1"/>
        <v>0.72468354430379744</v>
      </c>
      <c r="D10" s="92">
        <f t="shared" ref="D10:P10" si="2">IF(AND((D7&gt;0),(D4&gt;0)),(D7/D4),"")</f>
        <v>0.95081967213114749</v>
      </c>
      <c r="E10" s="92">
        <f t="shared" si="2"/>
        <v>0.87396694214876047</v>
      </c>
      <c r="F10" s="92">
        <f t="shared" si="2"/>
        <v>0.83908045977011492</v>
      </c>
      <c r="G10" s="92">
        <f t="shared" si="2"/>
        <v>0.89356110381077525</v>
      </c>
      <c r="H10" s="92">
        <f t="shared" si="2"/>
        <v>1.0117878192534382</v>
      </c>
      <c r="I10" s="92">
        <f t="shared" si="2"/>
        <v>1.0754716981132075</v>
      </c>
      <c r="J10" s="92">
        <f t="shared" si="2"/>
        <v>0.61068702290076338</v>
      </c>
      <c r="K10" s="92">
        <f t="shared" ref="K10:O12" si="3">IF(AND((K7&gt;0),(K4&gt;0)),(K7/K4),"")</f>
        <v>0.90740740740740744</v>
      </c>
      <c r="L10" s="92">
        <f t="shared" si="3"/>
        <v>1.103202846975089</v>
      </c>
      <c r="M10" s="92" t="str">
        <f t="shared" si="3"/>
        <v/>
      </c>
      <c r="N10" s="92" t="str">
        <f t="shared" si="3"/>
        <v/>
      </c>
      <c r="O10" s="92" t="str">
        <f t="shared" si="3"/>
        <v/>
      </c>
      <c r="P10" s="93" t="str">
        <f t="shared" si="2"/>
        <v/>
      </c>
      <c r="Q10" s="33"/>
    </row>
    <row r="11" spans="1:26" x14ac:dyDescent="0.2">
      <c r="A11" s="46"/>
      <c r="B11" s="94">
        <f t="shared" si="1"/>
        <v>1.3358925143953935</v>
      </c>
      <c r="C11" s="90">
        <f t="shared" si="1"/>
        <v>1.1287356321839082</v>
      </c>
      <c r="D11" s="90">
        <f t="shared" ref="D11:P11" si="4">IF(AND((D8&gt;0),(D5&gt;0)),(D8/D5),"")</f>
        <v>0.79143389199255121</v>
      </c>
      <c r="E11" s="90">
        <f t="shared" si="4"/>
        <v>0.91807228915662642</v>
      </c>
      <c r="F11" s="90">
        <f t="shared" si="4"/>
        <v>0.88535031847133761</v>
      </c>
      <c r="G11" s="90">
        <f t="shared" si="4"/>
        <v>0.71604938271604934</v>
      </c>
      <c r="H11" s="90">
        <f t="shared" si="4"/>
        <v>0.93772241992882555</v>
      </c>
      <c r="I11" s="90">
        <f t="shared" si="4"/>
        <v>0.96296296296296291</v>
      </c>
      <c r="J11" s="90">
        <f t="shared" si="4"/>
        <v>0.578125</v>
      </c>
      <c r="K11" s="90">
        <f t="shared" si="3"/>
        <v>0.83928571428571441</v>
      </c>
      <c r="L11" s="90">
        <f t="shared" si="3"/>
        <v>1.1509433962264151</v>
      </c>
      <c r="M11" s="90" t="str">
        <f t="shared" si="3"/>
        <v/>
      </c>
      <c r="N11" s="90" t="str">
        <f t="shared" si="3"/>
        <v/>
      </c>
      <c r="O11" s="90" t="str">
        <f t="shared" si="3"/>
        <v/>
      </c>
      <c r="P11" s="95" t="str">
        <f t="shared" si="4"/>
        <v/>
      </c>
      <c r="Q11" s="33"/>
    </row>
    <row r="12" spans="1:26" ht="13.5" thickBot="1" x14ac:dyDescent="0.25">
      <c r="A12" s="49"/>
      <c r="B12" s="96">
        <f t="shared" si="1"/>
        <v>1.1031518624641834</v>
      </c>
      <c r="C12" s="97">
        <f t="shared" si="1"/>
        <v>1.0448548812664908</v>
      </c>
      <c r="D12" s="97">
        <f t="shared" ref="D12:P12" si="5">IF(AND((D9&gt;0),(D6&gt;0)),(D9/D6),"")</f>
        <v>0.79482439926062842</v>
      </c>
      <c r="E12" s="97">
        <f t="shared" si="5"/>
        <v>0.89578163771712149</v>
      </c>
      <c r="F12" s="97">
        <f t="shared" si="5"/>
        <v>0.96938775510204078</v>
      </c>
      <c r="G12" s="97">
        <f t="shared" si="5"/>
        <v>0.78751857355126298</v>
      </c>
      <c r="H12" s="97">
        <f t="shared" si="5"/>
        <v>1.001953125</v>
      </c>
      <c r="I12" s="97">
        <f t="shared" si="5"/>
        <v>0.87500000000000011</v>
      </c>
      <c r="J12" s="97">
        <f t="shared" si="5"/>
        <v>0.61764705882352944</v>
      </c>
      <c r="K12" s="97">
        <f t="shared" si="3"/>
        <v>1.0392156862745099</v>
      </c>
      <c r="L12" s="97">
        <f t="shared" si="3"/>
        <v>1.0588235294117649</v>
      </c>
      <c r="M12" s="97" t="str">
        <f t="shared" si="3"/>
        <v/>
      </c>
      <c r="N12" s="97" t="str">
        <f t="shared" si="3"/>
        <v/>
      </c>
      <c r="O12" s="97" t="str">
        <f t="shared" si="3"/>
        <v/>
      </c>
      <c r="P12" s="98" t="str">
        <f t="shared" si="5"/>
        <v/>
      </c>
      <c r="Q12" s="33"/>
    </row>
    <row r="13" spans="1:26" x14ac:dyDescent="0.2">
      <c r="A13" s="55" t="s">
        <v>17</v>
      </c>
      <c r="B13" s="44">
        <v>2.2999999999999998</v>
      </c>
      <c r="C13" s="45">
        <v>3.57</v>
      </c>
      <c r="D13" s="45">
        <v>2.84</v>
      </c>
      <c r="E13" s="45">
        <v>3.24</v>
      </c>
      <c r="F13" s="45">
        <v>4.2300000000000004</v>
      </c>
      <c r="G13" s="45">
        <v>3.13</v>
      </c>
      <c r="H13" s="45">
        <v>3.01</v>
      </c>
      <c r="I13" s="45">
        <v>4.2</v>
      </c>
      <c r="J13" s="45">
        <v>3.1</v>
      </c>
      <c r="K13" s="133">
        <v>4</v>
      </c>
      <c r="L13" s="133">
        <v>3.4</v>
      </c>
      <c r="M13" s="133"/>
      <c r="N13" s="133"/>
      <c r="O13" s="133"/>
      <c r="P13" s="56"/>
      <c r="Q13" s="57"/>
    </row>
    <row r="14" spans="1:26" x14ac:dyDescent="0.2">
      <c r="A14" s="46"/>
      <c r="B14" s="47">
        <v>3.83</v>
      </c>
      <c r="C14" s="48">
        <v>3.74</v>
      </c>
      <c r="D14" s="48">
        <v>3.44</v>
      </c>
      <c r="E14" s="48">
        <v>3.97</v>
      </c>
      <c r="F14" s="48">
        <v>3.61</v>
      </c>
      <c r="G14" s="48">
        <v>3.19</v>
      </c>
      <c r="H14" s="48">
        <v>3.71</v>
      </c>
      <c r="I14" s="48">
        <v>3.3</v>
      </c>
      <c r="J14" s="48">
        <v>2.7</v>
      </c>
      <c r="K14" s="134">
        <v>4</v>
      </c>
      <c r="L14" s="134">
        <v>3.4</v>
      </c>
      <c r="M14" s="134"/>
      <c r="N14" s="134"/>
      <c r="O14" s="134"/>
      <c r="P14" s="52"/>
      <c r="Q14" s="57"/>
      <c r="R14" s="57"/>
      <c r="S14" s="57"/>
      <c r="T14" s="57"/>
      <c r="U14" s="57"/>
    </row>
    <row r="15" spans="1:26" ht="13.5" thickBot="1" x14ac:dyDescent="0.25">
      <c r="A15" s="49"/>
      <c r="B15" s="50">
        <v>3.03</v>
      </c>
      <c r="C15" s="51">
        <v>3.44</v>
      </c>
      <c r="D15" s="51">
        <v>2.74</v>
      </c>
      <c r="E15" s="51">
        <v>3.49</v>
      </c>
      <c r="F15" s="51">
        <v>3.63</v>
      </c>
      <c r="G15" s="51">
        <v>3.16</v>
      </c>
      <c r="H15" s="51">
        <v>3.96</v>
      </c>
      <c r="I15" s="51">
        <v>3.6</v>
      </c>
      <c r="J15" s="51">
        <v>2.7</v>
      </c>
      <c r="K15" s="135">
        <v>3.2</v>
      </c>
      <c r="L15" s="135">
        <v>3.5</v>
      </c>
      <c r="M15" s="135"/>
      <c r="N15" s="135"/>
      <c r="O15" s="135"/>
      <c r="P15" s="54"/>
      <c r="Q15" s="57"/>
      <c r="R15" s="57"/>
      <c r="S15" s="57"/>
      <c r="T15" s="57"/>
      <c r="U15" s="57"/>
    </row>
    <row r="16" spans="1:26" x14ac:dyDescent="0.2">
      <c r="A16" s="55" t="s">
        <v>9</v>
      </c>
      <c r="B16" s="44">
        <v>2.2999999999999998</v>
      </c>
      <c r="C16" s="45">
        <v>2.15</v>
      </c>
      <c r="D16" s="45">
        <v>3.55</v>
      </c>
      <c r="E16" s="45">
        <v>3.54</v>
      </c>
      <c r="F16" s="45">
        <v>4.07</v>
      </c>
      <c r="G16" s="45">
        <v>2.5299999999999998</v>
      </c>
      <c r="H16" s="45">
        <v>3.67</v>
      </c>
      <c r="I16" s="45">
        <v>3.3</v>
      </c>
      <c r="J16" s="45">
        <v>1.7</v>
      </c>
      <c r="K16" s="133">
        <v>1.8</v>
      </c>
      <c r="L16" s="133">
        <v>2.9</v>
      </c>
      <c r="M16" s="133"/>
      <c r="N16" s="133"/>
      <c r="O16" s="133"/>
      <c r="P16" s="56"/>
      <c r="Q16" s="33"/>
      <c r="R16" s="53"/>
      <c r="S16" s="53"/>
      <c r="T16" s="2"/>
      <c r="U16" s="2"/>
    </row>
    <row r="17" spans="1:21" x14ac:dyDescent="0.2">
      <c r="A17" s="46"/>
      <c r="B17" s="47">
        <v>3.07</v>
      </c>
      <c r="C17" s="48">
        <v>2.64</v>
      </c>
      <c r="D17" s="48">
        <v>3.54</v>
      </c>
      <c r="E17" s="48">
        <v>4.95</v>
      </c>
      <c r="F17" s="48">
        <v>3.34</v>
      </c>
      <c r="G17" s="48">
        <v>2.74</v>
      </c>
      <c r="H17" s="48">
        <v>3.54</v>
      </c>
      <c r="I17" s="48">
        <v>2.8</v>
      </c>
      <c r="J17" s="48">
        <v>1.4</v>
      </c>
      <c r="K17" s="134">
        <v>2.2999999999999998</v>
      </c>
      <c r="L17" s="134">
        <v>1.8</v>
      </c>
      <c r="M17" s="134"/>
      <c r="N17" s="134"/>
      <c r="O17" s="134"/>
      <c r="P17" s="52"/>
      <c r="Q17" s="33"/>
      <c r="R17" s="53"/>
      <c r="S17" s="53"/>
      <c r="T17" s="2"/>
      <c r="U17" s="2"/>
    </row>
    <row r="18" spans="1:21" ht="13.5" thickBot="1" x14ac:dyDescent="0.25">
      <c r="A18" s="49"/>
      <c r="B18" s="50">
        <v>2.98</v>
      </c>
      <c r="C18" s="51">
        <v>2.12</v>
      </c>
      <c r="D18" s="51">
        <v>2.95</v>
      </c>
      <c r="E18" s="51">
        <v>2.72</v>
      </c>
      <c r="F18" s="51">
        <v>2.44</v>
      </c>
      <c r="G18" s="51">
        <v>3.43</v>
      </c>
      <c r="H18" s="51">
        <v>3.49</v>
      </c>
      <c r="I18" s="51">
        <v>2.2000000000000002</v>
      </c>
      <c r="J18" s="51">
        <v>2.4</v>
      </c>
      <c r="K18" s="135">
        <v>2.8</v>
      </c>
      <c r="L18" s="135">
        <v>2.6</v>
      </c>
      <c r="M18" s="135"/>
      <c r="N18" s="135"/>
      <c r="O18" s="135"/>
      <c r="P18" s="54"/>
      <c r="Q18" s="33"/>
      <c r="R18" s="53"/>
      <c r="S18" s="53"/>
      <c r="T18" s="2"/>
      <c r="U18" s="2"/>
    </row>
    <row r="19" spans="1:21" ht="13.5" thickBot="1" x14ac:dyDescent="0.25">
      <c r="A19" s="58" t="s">
        <v>27</v>
      </c>
      <c r="B19" s="116">
        <v>25</v>
      </c>
      <c r="C19" s="117">
        <v>29</v>
      </c>
      <c r="D19" s="117">
        <v>25</v>
      </c>
      <c r="E19" s="117">
        <v>28</v>
      </c>
      <c r="F19" s="117">
        <v>29</v>
      </c>
      <c r="G19" s="117">
        <v>24</v>
      </c>
      <c r="H19" s="117">
        <v>26</v>
      </c>
      <c r="I19" s="117">
        <v>28</v>
      </c>
      <c r="J19" s="117">
        <v>32</v>
      </c>
      <c r="K19" s="136">
        <v>30</v>
      </c>
      <c r="L19" s="136">
        <v>28</v>
      </c>
      <c r="M19" s="136"/>
      <c r="N19" s="136"/>
      <c r="O19" s="136"/>
      <c r="P19" s="118"/>
      <c r="Q19" s="57"/>
      <c r="R19" s="57"/>
      <c r="S19" s="57"/>
      <c r="T19" s="57"/>
      <c r="U19" s="57"/>
    </row>
    <row r="20" spans="1:21" x14ac:dyDescent="0.2">
      <c r="A20" s="59"/>
    </row>
    <row r="30" spans="1:21" x14ac:dyDescent="0.2">
      <c r="A30" s="57"/>
    </row>
    <row r="31" spans="1:21" x14ac:dyDescent="0.2">
      <c r="A31" s="57"/>
    </row>
    <row r="33" spans="1:1" x14ac:dyDescent="0.2">
      <c r="A33" s="57"/>
    </row>
    <row r="34" spans="1:1" x14ac:dyDescent="0.2">
      <c r="A34" s="2"/>
    </row>
    <row r="35" spans="1:1" x14ac:dyDescent="0.2">
      <c r="A35" s="2"/>
    </row>
    <row r="36" spans="1:1" x14ac:dyDescent="0.2">
      <c r="A36" s="57"/>
    </row>
    <row r="37" spans="1:1" x14ac:dyDescent="0.2">
      <c r="A37" s="57"/>
    </row>
    <row r="38" spans="1:1" x14ac:dyDescent="0.2">
      <c r="A38" s="2"/>
    </row>
    <row r="39" spans="1:1" x14ac:dyDescent="0.2">
      <c r="A39" s="57"/>
    </row>
    <row r="40" spans="1:1" x14ac:dyDescent="0.2">
      <c r="A40" s="57"/>
    </row>
    <row r="41" spans="1:1" x14ac:dyDescent="0.2">
      <c r="A41" s="2"/>
    </row>
    <row r="42" spans="1:1" x14ac:dyDescent="0.2">
      <c r="A42" s="57"/>
    </row>
    <row r="43" spans="1:1" x14ac:dyDescent="0.2">
      <c r="A43" s="57"/>
    </row>
    <row r="44" spans="1:1" x14ac:dyDescent="0.2">
      <c r="A44" s="57"/>
    </row>
    <row r="45" spans="1:1" x14ac:dyDescent="0.2">
      <c r="A45" s="2"/>
    </row>
  </sheetData>
  <mergeCells count="1">
    <mergeCell ref="T1:V1"/>
  </mergeCells>
  <phoneticPr fontId="0" type="noConversion"/>
  <pageMargins left="0.75" right="0.75" top="1" bottom="1" header="0.5" footer="0.5"/>
  <pageSetup paperSize="9"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FF33"/>
  </sheetPr>
  <dimension ref="A1:AD16"/>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8.85546875" style="109" bestFit="1" customWidth="1"/>
    <col min="2" max="2" width="16.85546875" style="144" customWidth="1"/>
    <col min="3" max="3" width="9.140625" style="110"/>
    <col min="4" max="30" width="17" style="111" customWidth="1"/>
    <col min="31" max="16384" width="9.140625" style="108"/>
  </cols>
  <sheetData>
    <row r="1" spans="1:30" s="103" customFormat="1" ht="25.5" x14ac:dyDescent="0.2">
      <c r="A1" s="100" t="s">
        <v>96</v>
      </c>
      <c r="B1" s="142" t="s">
        <v>97</v>
      </c>
      <c r="C1" s="101" t="s">
        <v>68</v>
      </c>
      <c r="D1" s="102" t="s">
        <v>26</v>
      </c>
      <c r="E1" s="102" t="s">
        <v>69</v>
      </c>
      <c r="F1" s="102" t="s">
        <v>70</v>
      </c>
      <c r="G1" s="102" t="s">
        <v>71</v>
      </c>
      <c r="H1" s="102" t="s">
        <v>72</v>
      </c>
      <c r="I1" s="102" t="s">
        <v>73</v>
      </c>
      <c r="J1" s="102" t="s">
        <v>74</v>
      </c>
      <c r="K1" s="102" t="s">
        <v>75</v>
      </c>
      <c r="L1" s="102" t="s">
        <v>76</v>
      </c>
      <c r="M1" s="102" t="s">
        <v>77</v>
      </c>
      <c r="N1" s="102" t="s">
        <v>78</v>
      </c>
      <c r="O1" s="102" t="s">
        <v>84</v>
      </c>
      <c r="P1" s="102" t="s">
        <v>85</v>
      </c>
      <c r="Q1" s="102" t="s">
        <v>86</v>
      </c>
      <c r="R1" s="102" t="s">
        <v>87</v>
      </c>
      <c r="S1" s="102" t="s">
        <v>88</v>
      </c>
      <c r="T1" s="102" t="s">
        <v>89</v>
      </c>
      <c r="U1" s="102" t="s">
        <v>90</v>
      </c>
      <c r="V1" s="102" t="s">
        <v>91</v>
      </c>
      <c r="W1" s="102" t="s">
        <v>92</v>
      </c>
      <c r="X1" s="102" t="s">
        <v>93</v>
      </c>
      <c r="Y1" s="102" t="s">
        <v>94</v>
      </c>
      <c r="Z1" s="102" t="s">
        <v>95</v>
      </c>
      <c r="AA1" s="102" t="s">
        <v>79</v>
      </c>
      <c r="AB1" s="102" t="s">
        <v>80</v>
      </c>
      <c r="AC1" s="102" t="s">
        <v>81</v>
      </c>
      <c r="AD1" s="102" t="s">
        <v>82</v>
      </c>
    </row>
    <row r="2" spans="1:30" x14ac:dyDescent="0.2">
      <c r="A2" s="100" t="s">
        <v>100</v>
      </c>
      <c r="B2" s="142" t="s">
        <v>98</v>
      </c>
      <c r="C2" s="104" t="str">
        <f>individuals!B1</f>
        <v>1 (HOL)</v>
      </c>
      <c r="D2" s="105">
        <f>IF(individuals!B3&gt;0,individuals!B3,"")</f>
        <v>262</v>
      </c>
      <c r="E2" s="106">
        <f>IF(individuals!B5&gt;0,individuals!B5,"")</f>
        <v>28.4</v>
      </c>
      <c r="F2" s="106">
        <f>IF(individuals!B6&gt;0,individuals!B6,"")</f>
        <v>20.7</v>
      </c>
      <c r="G2" s="106">
        <f>IF(individuals!B7&gt;0,individuals!B7,"")</f>
        <v>2.8</v>
      </c>
      <c r="H2" s="107">
        <f>IF(individuals!B8&gt;0,individuals!B8,"")</f>
        <v>1.6</v>
      </c>
      <c r="I2" s="106">
        <f>IF(individuals!B9&gt;0,individuals!B9,"")</f>
        <v>15.2</v>
      </c>
      <c r="J2" s="106">
        <f>IF(individuals!B11&gt;0,individuals!B11,"")</f>
        <v>6</v>
      </c>
      <c r="K2" s="107">
        <f>IF(individuals!B12&gt;0,individuals!B12,"")</f>
        <v>3.7</v>
      </c>
      <c r="L2" s="107">
        <f>IF(individuals!B14&gt;0,individuals!B14,"")</f>
        <v>2</v>
      </c>
      <c r="M2" s="106">
        <f>IF(individuals!B15&gt;0,individuals!B15,"")</f>
        <v>10.1</v>
      </c>
      <c r="N2" s="106">
        <f>IF(individuals!B16&gt;0,individuals!B16,"")</f>
        <v>12.1</v>
      </c>
      <c r="O2" s="106">
        <f>IF(individuals!B19&gt;0,individuals!B19,"")</f>
        <v>9.5</v>
      </c>
      <c r="P2" s="106">
        <f>IF(individuals!B20&gt;0,individuals!B20,"")</f>
        <v>8.1999999999999993</v>
      </c>
      <c r="Q2" s="106">
        <f>IF(individuals!B22&gt;0,individuals!B22,"")</f>
        <v>8.9</v>
      </c>
      <c r="R2" s="106">
        <f>IF(individuals!B23&gt;0,individuals!B23,"")</f>
        <v>7.3</v>
      </c>
      <c r="S2" s="106">
        <f>IF(individuals!B26&gt;0,individuals!B26,"")</f>
        <v>9.6</v>
      </c>
      <c r="T2" s="106">
        <f>IF(individuals!B27&gt;0,individuals!B27,"")</f>
        <v>8.1999999999999993</v>
      </c>
      <c r="U2" s="106">
        <f>IF(individuals!B29&gt;0,individuals!B29,"")</f>
        <v>9.1999999999999993</v>
      </c>
      <c r="V2" s="106">
        <f>IF(individuals!B30&gt;0,individuals!B30,"")</f>
        <v>7.9</v>
      </c>
      <c r="W2" s="106">
        <f>IF(individuals!B33&gt;0,individuals!B33,"")</f>
        <v>8.8000000000000007</v>
      </c>
      <c r="X2" s="106">
        <f>IF(individuals!B34&gt;0,individuals!B34,"")</f>
        <v>7.7</v>
      </c>
      <c r="Y2" s="106">
        <f>IF(individuals!B36&gt;0,individuals!B36,"")</f>
        <v>8.6</v>
      </c>
      <c r="Z2" s="106">
        <f>IF(individuals!B37&gt;0,individuals!B37,"")</f>
        <v>6.9</v>
      </c>
      <c r="AA2" s="106">
        <f>IF(individuals!B40&gt;0,individuals!B40,"")</f>
        <v>10.199999999999999</v>
      </c>
      <c r="AB2" s="106">
        <f>IF(individuals!B41&gt;0,individuals!B41,"")</f>
        <v>9.1999999999999993</v>
      </c>
      <c r="AC2" s="106">
        <f>IF(individuals!B43&gt;0,individuals!B43,"")</f>
        <v>11.8</v>
      </c>
      <c r="AD2" s="106">
        <f>IF(individuals!B44&gt;0,individuals!B44,"")</f>
        <v>9.6999999999999993</v>
      </c>
    </row>
    <row r="3" spans="1:30" x14ac:dyDescent="0.2">
      <c r="A3" s="100" t="str">
        <f>A$2</f>
        <v>Macrobiotus paulinae</v>
      </c>
      <c r="B3" s="143" t="str">
        <f>B$2</f>
        <v>Country.number</v>
      </c>
      <c r="C3" s="104">
        <f>individuals!D1</f>
        <v>2</v>
      </c>
      <c r="D3" s="105">
        <f>IF(individuals!D3&gt;0,individuals!D3,"")</f>
        <v>280</v>
      </c>
      <c r="E3" s="106">
        <f>IF(individuals!D5&gt;0,individuals!D5,"")</f>
        <v>30.5</v>
      </c>
      <c r="F3" s="106">
        <f>IF(individuals!D6&gt;0,individuals!D6,"")</f>
        <v>21.5</v>
      </c>
      <c r="G3" s="106">
        <f>IF(individuals!D7&gt;0,individuals!D7,"")</f>
        <v>2.9</v>
      </c>
      <c r="H3" s="107">
        <f>IF(individuals!D8&gt;0,individuals!D8,"")</f>
        <v>1.3</v>
      </c>
      <c r="I3" s="106">
        <f>IF(individuals!D9&gt;0,individuals!D9,"")</f>
        <v>17.2</v>
      </c>
      <c r="J3" s="106">
        <f>IF(individuals!D11&gt;0,individuals!D11,"")</f>
        <v>6.2</v>
      </c>
      <c r="K3" s="107">
        <f>IF(individuals!D12&gt;0,individuals!D12,"")</f>
        <v>3.8</v>
      </c>
      <c r="L3" s="107">
        <f>IF(individuals!D14&gt;0,individuals!D14,"")</f>
        <v>2.1</v>
      </c>
      <c r="M3" s="106">
        <f>IF(individuals!D15&gt;0,individuals!D15,"")</f>
        <v>11.1</v>
      </c>
      <c r="N3" s="106">
        <f>IF(individuals!D16&gt;0,individuals!D16,"")</f>
        <v>13.4</v>
      </c>
      <c r="O3" s="106">
        <f>IF(individuals!D19&gt;0,individuals!D19,"")</f>
        <v>8.8000000000000007</v>
      </c>
      <c r="P3" s="106">
        <f>IF(individuals!D20&gt;0,individuals!D20,"")</f>
        <v>7.8</v>
      </c>
      <c r="Q3" s="106">
        <f>IF(individuals!D22&gt;0,individuals!D22,"")</f>
        <v>8.6999999999999993</v>
      </c>
      <c r="R3" s="106">
        <f>IF(individuals!D23&gt;0,individuals!D23,"")</f>
        <v>7.3</v>
      </c>
      <c r="S3" s="106">
        <f>IF(individuals!D26&gt;0,individuals!D26,"")</f>
        <v>9.5</v>
      </c>
      <c r="T3" s="106">
        <f>IF(individuals!D27&gt;0,individuals!D27,"")</f>
        <v>8.5</v>
      </c>
      <c r="U3" s="106">
        <f>IF(individuals!D29&gt;0,individuals!D29,"")</f>
        <v>8.5</v>
      </c>
      <c r="V3" s="106">
        <f>IF(individuals!D30&gt;0,individuals!D30,"")</f>
        <v>7.1</v>
      </c>
      <c r="W3" s="106" t="str">
        <f>IF(individuals!D33&gt;0,individuals!D33,"")</f>
        <v/>
      </c>
      <c r="X3" s="106" t="str">
        <f>IF(individuals!D34&gt;0,individuals!D34,"")</f>
        <v/>
      </c>
      <c r="Y3" s="106" t="str">
        <f>IF(individuals!D36&gt;0,individuals!D36,"")</f>
        <v/>
      </c>
      <c r="Z3" s="106" t="str">
        <f>IF(individuals!D37&gt;0,individuals!D37,"")</f>
        <v/>
      </c>
      <c r="AA3" s="106" t="str">
        <f>IF(individuals!D40&gt;0,individuals!D40,"")</f>
        <v/>
      </c>
      <c r="AB3" s="106" t="str">
        <f>IF(individuals!D41&gt;0,individuals!D41,"")</f>
        <v/>
      </c>
      <c r="AC3" s="106" t="str">
        <f>IF(individuals!D43&gt;0,individuals!D43,"")</f>
        <v/>
      </c>
      <c r="AD3" s="106" t="str">
        <f>IF(individuals!D44&gt;0,individuals!D44,"")</f>
        <v/>
      </c>
    </row>
    <row r="4" spans="1:30" x14ac:dyDescent="0.2">
      <c r="A4" s="100" t="str">
        <f t="shared" ref="A4:B16" si="0">A$2</f>
        <v>Macrobiotus paulinae</v>
      </c>
      <c r="B4" s="143" t="str">
        <f t="shared" si="0"/>
        <v>Country.number</v>
      </c>
      <c r="C4" s="104">
        <f>individuals!F1</f>
        <v>3</v>
      </c>
      <c r="D4" s="105">
        <f>IF(individuals!F3&gt;0,individuals!F3,"")</f>
        <v>250</v>
      </c>
      <c r="E4" s="106">
        <f>IF(individuals!F5&gt;0,individuals!F5,"")</f>
        <v>28.6</v>
      </c>
      <c r="F4" s="106">
        <f>IF(individuals!F6&gt;0,individuals!F6,"")</f>
        <v>20</v>
      </c>
      <c r="G4" s="106">
        <f>IF(individuals!F7&gt;0,individuals!F7,"")</f>
        <v>2.7</v>
      </c>
      <c r="H4" s="107">
        <f>IF(individuals!F8&gt;0,individuals!F8,"")</f>
        <v>1.2</v>
      </c>
      <c r="I4" s="106">
        <f>IF(individuals!F9&gt;0,individuals!F9,"")</f>
        <v>15.8</v>
      </c>
      <c r="J4" s="106">
        <f>IF(individuals!F11&gt;0,individuals!F11,"")</f>
        <v>4.5999999999999996</v>
      </c>
      <c r="K4" s="107">
        <f>IF(individuals!F12&gt;0,individuals!F12,"")</f>
        <v>3.8</v>
      </c>
      <c r="L4" s="107">
        <f>IF(individuals!F14&gt;0,individuals!F14,"")</f>
        <v>1.3</v>
      </c>
      <c r="M4" s="106">
        <f>IF(individuals!F15&gt;0,individuals!F15,"")</f>
        <v>9.3000000000000007</v>
      </c>
      <c r="N4" s="106">
        <f>IF(individuals!F16&gt;0,individuals!F16,"")</f>
        <v>10.8</v>
      </c>
      <c r="O4" s="106">
        <f>IF(individuals!F19&gt;0,individuals!F19,"")</f>
        <v>8.5</v>
      </c>
      <c r="P4" s="106">
        <f>IF(individuals!F20&gt;0,individuals!F20,"")</f>
        <v>7.4</v>
      </c>
      <c r="Q4" s="106">
        <f>IF(individuals!F22&gt;0,individuals!F22,"")</f>
        <v>8.4</v>
      </c>
      <c r="R4" s="106">
        <f>IF(individuals!F23&gt;0,individuals!F23,"")</f>
        <v>7.1</v>
      </c>
      <c r="S4" s="106">
        <f>IF(individuals!F26&gt;0,individuals!F26,"")</f>
        <v>8.6</v>
      </c>
      <c r="T4" s="106">
        <f>IF(individuals!F27&gt;0,individuals!F27,"")</f>
        <v>7</v>
      </c>
      <c r="U4" s="106">
        <f>IF(individuals!F29&gt;0,individuals!F29,"")</f>
        <v>8.6</v>
      </c>
      <c r="V4" s="106">
        <f>IF(individuals!F30&gt;0,individuals!F30,"")</f>
        <v>7.1</v>
      </c>
      <c r="W4" s="106" t="str">
        <f>IF(individuals!F33&gt;0,individuals!F33,"")</f>
        <v/>
      </c>
      <c r="X4" s="106" t="str">
        <f>IF(individuals!F34&gt;0,individuals!F34,"")</f>
        <v/>
      </c>
      <c r="Y4" s="106" t="str">
        <f>IF(individuals!F36&gt;0,individuals!F36,"")</f>
        <v/>
      </c>
      <c r="Z4" s="106" t="str">
        <f>IF(individuals!F37&gt;0,individuals!F37,"")</f>
        <v/>
      </c>
      <c r="AA4" s="106">
        <f>IF(individuals!F40&gt;0,individuals!F40,"")</f>
        <v>9.4</v>
      </c>
      <c r="AB4" s="106">
        <f>IF(individuals!F41&gt;0,individuals!F41,"")</f>
        <v>7.8</v>
      </c>
      <c r="AC4" s="106">
        <f>IF(individuals!F43&gt;0,individuals!F43,"")</f>
        <v>10</v>
      </c>
      <c r="AD4" s="106">
        <f>IF(individuals!F44&gt;0,individuals!F44,"")</f>
        <v>7.9</v>
      </c>
    </row>
    <row r="5" spans="1:30" x14ac:dyDescent="0.2">
      <c r="A5" s="100" t="str">
        <f t="shared" si="0"/>
        <v>Macrobiotus paulinae</v>
      </c>
      <c r="B5" s="143" t="str">
        <f t="shared" si="0"/>
        <v>Country.number</v>
      </c>
      <c r="C5" s="104">
        <f>individuals!H1</f>
        <v>4</v>
      </c>
      <c r="D5" s="105">
        <f>IF(individuals!H3&gt;0,individuals!H3,"")</f>
        <v>293.8</v>
      </c>
      <c r="E5" s="106">
        <f>IF(individuals!H5&gt;0,individuals!H5,"")</f>
        <v>29.4</v>
      </c>
      <c r="F5" s="106">
        <f>IF(individuals!H6&gt;0,individuals!H6,"")</f>
        <v>20.7</v>
      </c>
      <c r="G5" s="106">
        <f>IF(individuals!H7&gt;0,individuals!H7,"")</f>
        <v>2.7</v>
      </c>
      <c r="H5" s="107">
        <f>IF(individuals!H8&gt;0,individuals!H8,"")</f>
        <v>1.4</v>
      </c>
      <c r="I5" s="106">
        <f>IF(individuals!H9&gt;0,individuals!H9,"")</f>
        <v>16.399999999999999</v>
      </c>
      <c r="J5" s="106">
        <f>IF(individuals!H11&gt;0,individuals!H11,"")</f>
        <v>6</v>
      </c>
      <c r="K5" s="107">
        <f>IF(individuals!H12&gt;0,individuals!H12,"")</f>
        <v>3.4</v>
      </c>
      <c r="L5" s="107">
        <f>IF(individuals!H14&gt;0,individuals!H14,"")</f>
        <v>1.8</v>
      </c>
      <c r="M5" s="106">
        <f>IF(individuals!H15&gt;0,individuals!H15,"")</f>
        <v>9.9</v>
      </c>
      <c r="N5" s="106">
        <f>IF(individuals!H16&gt;0,individuals!H16,"")</f>
        <v>11.9</v>
      </c>
      <c r="O5" s="106">
        <f>IF(individuals!H19&gt;0,individuals!H19,"")</f>
        <v>9</v>
      </c>
      <c r="P5" s="106">
        <f>IF(individuals!H20&gt;0,individuals!H20,"")</f>
        <v>8.1999999999999993</v>
      </c>
      <c r="Q5" s="106">
        <f>IF(individuals!H22&gt;0,individuals!H22,"")</f>
        <v>8.6999999999999993</v>
      </c>
      <c r="R5" s="106">
        <f>IF(individuals!H23&gt;0,individuals!H23,"")</f>
        <v>7.7</v>
      </c>
      <c r="S5" s="106">
        <f>IF(individuals!H26&gt;0,individuals!H26,"")</f>
        <v>10</v>
      </c>
      <c r="T5" s="106">
        <f>IF(individuals!H27&gt;0,individuals!H27,"")</f>
        <v>7.8</v>
      </c>
      <c r="U5" s="106">
        <f>IF(individuals!H29&gt;0,individuals!H29,"")</f>
        <v>9.3000000000000007</v>
      </c>
      <c r="V5" s="106">
        <f>IF(individuals!H30&gt;0,individuals!H30,"")</f>
        <v>7.3</v>
      </c>
      <c r="W5" s="106">
        <f>IF(individuals!H33&gt;0,individuals!H33,"")</f>
        <v>10.4</v>
      </c>
      <c r="X5" s="106">
        <f>IF(individuals!H34&gt;0,individuals!H34,"")</f>
        <v>8.5</v>
      </c>
      <c r="Y5" s="106">
        <f>IF(individuals!H36&gt;0,individuals!H36,"")</f>
        <v>9.1</v>
      </c>
      <c r="Z5" s="106" t="str">
        <f>IF(individuals!H37&gt;0,individuals!H37,"")</f>
        <v/>
      </c>
      <c r="AA5" s="106">
        <f>IF(individuals!H40&gt;0,individuals!H40,"")</f>
        <v>9.9</v>
      </c>
      <c r="AB5" s="106">
        <f>IF(individuals!H41&gt;0,individuals!H41,"")</f>
        <v>7.4</v>
      </c>
      <c r="AC5" s="106">
        <f>IF(individuals!H43&gt;0,individuals!H43,"")</f>
        <v>11.7</v>
      </c>
      <c r="AD5" s="106">
        <f>IF(individuals!H44&gt;0,individuals!H44,"")</f>
        <v>9.1</v>
      </c>
    </row>
    <row r="6" spans="1:30" x14ac:dyDescent="0.2">
      <c r="A6" s="100" t="str">
        <f t="shared" si="0"/>
        <v>Macrobiotus paulinae</v>
      </c>
      <c r="B6" s="143" t="str">
        <f t="shared" si="0"/>
        <v>Country.number</v>
      </c>
      <c r="C6" s="104">
        <f>individuals!J1</f>
        <v>5</v>
      </c>
      <c r="D6" s="105">
        <f>IF(individuals!J3&gt;0,individuals!J3,"")</f>
        <v>340</v>
      </c>
      <c r="E6" s="106">
        <f>IF(individuals!J5&gt;0,individuals!J5,"")</f>
        <v>32.5</v>
      </c>
      <c r="F6" s="106">
        <f>IF(individuals!J6&gt;0,individuals!J6,"")</f>
        <v>23.7</v>
      </c>
      <c r="G6" s="106">
        <f>IF(individuals!J7&gt;0,individuals!J7,"")</f>
        <v>3.7</v>
      </c>
      <c r="H6" s="107">
        <f>IF(individuals!J8&gt;0,individuals!J8,"")</f>
        <v>2.1</v>
      </c>
      <c r="I6" s="106">
        <f>IF(individuals!J9&gt;0,individuals!J9,"")</f>
        <v>17.3</v>
      </c>
      <c r="J6" s="106">
        <f>IF(individuals!J11&gt;0,individuals!J11,"")</f>
        <v>6.5</v>
      </c>
      <c r="K6" s="107">
        <f>IF(individuals!J12&gt;0,individuals!J12,"")</f>
        <v>4.3</v>
      </c>
      <c r="L6" s="107">
        <f>IF(individuals!J14&gt;0,individuals!J14,"")</f>
        <v>2.2999999999999998</v>
      </c>
      <c r="M6" s="106">
        <f>IF(individuals!J15&gt;0,individuals!J15,"")</f>
        <v>12.2</v>
      </c>
      <c r="N6" s="106">
        <f>IF(individuals!J16&gt;0,individuals!J16,"")</f>
        <v>14.2</v>
      </c>
      <c r="O6" s="106">
        <f>IF(individuals!J19&gt;0,individuals!J19,"")</f>
        <v>10.6</v>
      </c>
      <c r="P6" s="106">
        <f>IF(individuals!J20&gt;0,individuals!J20,"")</f>
        <v>9</v>
      </c>
      <c r="Q6" s="106">
        <f>IF(individuals!J22&gt;0,individuals!J22,"")</f>
        <v>9.4</v>
      </c>
      <c r="R6" s="106" t="str">
        <f>IF(individuals!J23&gt;0,individuals!J23,"")</f>
        <v/>
      </c>
      <c r="S6" s="106">
        <f>IF(individuals!J26&gt;0,individuals!J26,"")</f>
        <v>10.3</v>
      </c>
      <c r="T6" s="106">
        <f>IF(individuals!J27&gt;0,individuals!J27,"")</f>
        <v>8.5</v>
      </c>
      <c r="U6" s="106">
        <f>IF(individuals!J29&gt;0,individuals!J29,"")</f>
        <v>9.9</v>
      </c>
      <c r="V6" s="106">
        <f>IF(individuals!J30&gt;0,individuals!J30,"")</f>
        <v>7.9</v>
      </c>
      <c r="W6" s="106">
        <f>IF(individuals!J33&gt;0,individuals!J33,"")</f>
        <v>11.1</v>
      </c>
      <c r="X6" s="106">
        <f>IF(individuals!J34&gt;0,individuals!J34,"")</f>
        <v>9.3000000000000007</v>
      </c>
      <c r="Y6" s="106">
        <f>IF(individuals!J36&gt;0,individuals!J36,"")</f>
        <v>9.1999999999999993</v>
      </c>
      <c r="Z6" s="106">
        <f>IF(individuals!J37&gt;0,individuals!J37,"")</f>
        <v>7.1</v>
      </c>
      <c r="AA6" s="106">
        <f>IF(individuals!J40&gt;0,individuals!J40,"")</f>
        <v>10.6</v>
      </c>
      <c r="AB6" s="106">
        <f>IF(individuals!J41&gt;0,individuals!J41,"")</f>
        <v>7.9</v>
      </c>
      <c r="AC6" s="106">
        <f>IF(individuals!J43&gt;0,individuals!J43,"")</f>
        <v>12.1</v>
      </c>
      <c r="AD6" s="106">
        <f>IF(individuals!J44&gt;0,individuals!J44,"")</f>
        <v>9.3000000000000007</v>
      </c>
    </row>
    <row r="7" spans="1:30" x14ac:dyDescent="0.2">
      <c r="A7" s="100" t="str">
        <f t="shared" si="0"/>
        <v>Macrobiotus paulinae</v>
      </c>
      <c r="B7" s="143" t="str">
        <f t="shared" si="0"/>
        <v>Country.number</v>
      </c>
      <c r="C7" s="104">
        <f>individuals!L1</f>
        <v>6</v>
      </c>
      <c r="D7" s="105">
        <f>IF(individuals!L3&gt;0,individuals!L3,"")</f>
        <v>292</v>
      </c>
      <c r="E7" s="106">
        <f>IF(individuals!L5&gt;0,individuals!L5,"")</f>
        <v>29</v>
      </c>
      <c r="F7" s="106">
        <f>IF(individuals!L6&gt;0,individuals!L6,"")</f>
        <v>20.2</v>
      </c>
      <c r="G7" s="106">
        <f>IF(individuals!L7&gt;0,individuals!L7,"")</f>
        <v>2.9</v>
      </c>
      <c r="H7" s="107">
        <f>IF(individuals!L8&gt;0,individuals!L8,"")</f>
        <v>1.4</v>
      </c>
      <c r="I7" s="106">
        <f>IF(individuals!L9&gt;0,individuals!L9,"")</f>
        <v>15.8</v>
      </c>
      <c r="J7" s="106">
        <f>IF(individuals!L11&gt;0,individuals!L11,"")</f>
        <v>6</v>
      </c>
      <c r="K7" s="107">
        <f>IF(individuals!L12&gt;0,individuals!L12,"")</f>
        <v>4</v>
      </c>
      <c r="L7" s="107">
        <f>IF(individuals!L14&gt;0,individuals!L14,"")</f>
        <v>1.7</v>
      </c>
      <c r="M7" s="106">
        <f>IF(individuals!L15&gt;0,individuals!L15,"")</f>
        <v>11</v>
      </c>
      <c r="N7" s="106">
        <f>IF(individuals!L16&gt;0,individuals!L16,"")</f>
        <v>12.9</v>
      </c>
      <c r="O7" s="106">
        <f>IF(individuals!L19&gt;0,individuals!L19,"")</f>
        <v>8.8000000000000007</v>
      </c>
      <c r="P7" s="106">
        <f>IF(individuals!L20&gt;0,individuals!L20,"")</f>
        <v>7.2</v>
      </c>
      <c r="Q7" s="106">
        <f>IF(individuals!L22&gt;0,individuals!L22,"")</f>
        <v>8.1999999999999993</v>
      </c>
      <c r="R7" s="106">
        <f>IF(individuals!L23&gt;0,individuals!L23,"")</f>
        <v>6.7</v>
      </c>
      <c r="S7" s="106">
        <f>IF(individuals!L26&gt;0,individuals!L26,"")</f>
        <v>9.3000000000000007</v>
      </c>
      <c r="T7" s="106">
        <f>IF(individuals!L27&gt;0,individuals!L27,"")</f>
        <v>7.8</v>
      </c>
      <c r="U7" s="106">
        <f>IF(individuals!L29&gt;0,individuals!L29,"")</f>
        <v>8.6</v>
      </c>
      <c r="V7" s="106">
        <f>IF(individuals!L30&gt;0,individuals!L30,"")</f>
        <v>7.5</v>
      </c>
      <c r="W7" s="106">
        <f>IF(individuals!L33&gt;0,individuals!L33,"")</f>
        <v>9.6999999999999993</v>
      </c>
      <c r="X7" s="106">
        <f>IF(individuals!L34&gt;0,individuals!L34,"")</f>
        <v>7.8</v>
      </c>
      <c r="Y7" s="106">
        <f>IF(individuals!L36&gt;0,individuals!L36,"")</f>
        <v>8.5</v>
      </c>
      <c r="Z7" s="106">
        <f>IF(individuals!L37&gt;0,individuals!L37,"")</f>
        <v>7.6</v>
      </c>
      <c r="AA7" s="106">
        <f>IF(individuals!L40&gt;0,individuals!L40,"")</f>
        <v>9.8000000000000007</v>
      </c>
      <c r="AB7" s="106">
        <f>IF(individuals!L41&gt;0,individuals!L41,"")</f>
        <v>7.8</v>
      </c>
      <c r="AC7" s="106">
        <f>IF(individuals!L43&gt;0,individuals!L43,"")</f>
        <v>10.6</v>
      </c>
      <c r="AD7" s="106" t="str">
        <f>IF(individuals!L44&gt;0,individuals!L44,"")</f>
        <v/>
      </c>
    </row>
    <row r="8" spans="1:30" x14ac:dyDescent="0.2">
      <c r="A8" s="100" t="str">
        <f t="shared" si="0"/>
        <v>Macrobiotus paulinae</v>
      </c>
      <c r="B8" s="143" t="str">
        <f t="shared" si="0"/>
        <v>Country.number</v>
      </c>
      <c r="C8" s="104">
        <f>individuals!N1</f>
        <v>7</v>
      </c>
      <c r="D8" s="105">
        <f>IF(individuals!N3&gt;0,individuals!N3,"")</f>
        <v>287</v>
      </c>
      <c r="E8" s="106">
        <f>IF(individuals!N5&gt;0,individuals!N5,"")</f>
        <v>32.1</v>
      </c>
      <c r="F8" s="106">
        <f>IF(individuals!N6&gt;0,individuals!N6,"")</f>
        <v>23.3</v>
      </c>
      <c r="G8" s="106">
        <f>IF(individuals!N7&gt;0,individuals!N7,"")</f>
        <v>3.1</v>
      </c>
      <c r="H8" s="107">
        <f>IF(individuals!N8&gt;0,individuals!N8,"")</f>
        <v>1.8</v>
      </c>
      <c r="I8" s="106">
        <f>IF(individuals!N9&gt;0,individuals!N9,"")</f>
        <v>16.399999999999999</v>
      </c>
      <c r="J8" s="106">
        <f>IF(individuals!N11&gt;0,individuals!N11,"")</f>
        <v>6.7</v>
      </c>
      <c r="K8" s="107">
        <f>IF(individuals!N12&gt;0,individuals!N12,"")</f>
        <v>4.0999999999999996</v>
      </c>
      <c r="L8" s="107">
        <f>IF(individuals!N14&gt;0,individuals!N14,"")</f>
        <v>1.8</v>
      </c>
      <c r="M8" s="106">
        <f>IF(individuals!N15&gt;0,individuals!N15,"")</f>
        <v>11.9</v>
      </c>
      <c r="N8" s="106">
        <f>IF(individuals!N16&gt;0,individuals!N16,"")</f>
        <v>14.3</v>
      </c>
      <c r="O8" s="106">
        <f>IF(individuals!N19&gt;0,individuals!N19,"")</f>
        <v>9.6</v>
      </c>
      <c r="P8" s="106">
        <f>IF(individuals!N20&gt;0,individuals!N20,"")</f>
        <v>7.6</v>
      </c>
      <c r="Q8" s="106">
        <f>IF(individuals!N22&gt;0,individuals!N22,"")</f>
        <v>8.3000000000000007</v>
      </c>
      <c r="R8" s="106">
        <f>IF(individuals!N23&gt;0,individuals!N23,"")</f>
        <v>7.4</v>
      </c>
      <c r="S8" s="106">
        <f>IF(individuals!N26&gt;0,individuals!N26,"")</f>
        <v>9.6999999999999993</v>
      </c>
      <c r="T8" s="106">
        <f>IF(individuals!N27&gt;0,individuals!N27,"")</f>
        <v>8.6</v>
      </c>
      <c r="U8" s="106">
        <f>IF(individuals!N29&gt;0,individuals!N29,"")</f>
        <v>8.8000000000000007</v>
      </c>
      <c r="V8" s="106">
        <f>IF(individuals!N30&gt;0,individuals!N30,"")</f>
        <v>7.2</v>
      </c>
      <c r="W8" s="106" t="str">
        <f>IF(individuals!N33&gt;0,individuals!N33,"")</f>
        <v/>
      </c>
      <c r="X8" s="106" t="str">
        <f>IF(individuals!N34&gt;0,individuals!N34,"")</f>
        <v/>
      </c>
      <c r="Y8" s="106" t="str">
        <f>IF(individuals!N36&gt;0,individuals!N36,"")</f>
        <v/>
      </c>
      <c r="Z8" s="106" t="str">
        <f>IF(individuals!N37&gt;0,individuals!N37,"")</f>
        <v/>
      </c>
      <c r="AA8" s="106">
        <f>IF(individuals!N40&gt;0,individuals!N40,"")</f>
        <v>10.5</v>
      </c>
      <c r="AB8" s="106">
        <f>IF(individuals!N41&gt;0,individuals!N41,"")</f>
        <v>8.3000000000000007</v>
      </c>
      <c r="AC8" s="106">
        <f>IF(individuals!N43&gt;0,individuals!N43,"")</f>
        <v>11.3</v>
      </c>
      <c r="AD8" s="106">
        <f>IF(individuals!N44&gt;0,individuals!N44,"")</f>
        <v>9.3000000000000007</v>
      </c>
    </row>
    <row r="9" spans="1:30" x14ac:dyDescent="0.2">
      <c r="A9" s="100" t="str">
        <f t="shared" si="0"/>
        <v>Macrobiotus paulinae</v>
      </c>
      <c r="B9" s="143" t="str">
        <f t="shared" si="0"/>
        <v>Country.number</v>
      </c>
      <c r="C9" s="104">
        <f>individuals!P1</f>
        <v>8</v>
      </c>
      <c r="D9" s="105">
        <f>IF(individuals!P3&gt;0,individuals!P3,"")</f>
        <v>237</v>
      </c>
      <c r="E9" s="106">
        <f>IF(individuals!P5&gt;0,individuals!P5,"")</f>
        <v>28.3</v>
      </c>
      <c r="F9" s="106">
        <f>IF(individuals!P6&gt;0,individuals!P6,"")</f>
        <v>19.899999999999999</v>
      </c>
      <c r="G9" s="106">
        <f>IF(individuals!P7&gt;0,individuals!P7,"")</f>
        <v>2.5</v>
      </c>
      <c r="H9" s="107">
        <f>IF(individuals!P8&gt;0,individuals!P8,"")</f>
        <v>1</v>
      </c>
      <c r="I9" s="106">
        <f>IF(individuals!P9&gt;0,individuals!P9,"")</f>
        <v>16</v>
      </c>
      <c r="J9" s="106">
        <f>IF(individuals!P11&gt;0,individuals!P11,"")</f>
        <v>5.5</v>
      </c>
      <c r="K9" s="107">
        <f>IF(individuals!P12&gt;0,individuals!P12,"")</f>
        <v>3.6</v>
      </c>
      <c r="L9" s="107">
        <f>IF(individuals!P14&gt;0,individuals!P14,"")</f>
        <v>1.5</v>
      </c>
      <c r="M9" s="106">
        <f>IF(individuals!P15&gt;0,individuals!P15,"")</f>
        <v>9.1999999999999993</v>
      </c>
      <c r="N9" s="106">
        <f>IF(individuals!P16&gt;0,individuals!P16,"")</f>
        <v>10.9</v>
      </c>
      <c r="O9" s="106">
        <f>IF(individuals!P19&gt;0,individuals!P19,"")</f>
        <v>8.4</v>
      </c>
      <c r="P9" s="106">
        <f>IF(individuals!P20&gt;0,individuals!P20,"")</f>
        <v>6.9</v>
      </c>
      <c r="Q9" s="106">
        <f>IF(individuals!P22&gt;0,individuals!P22,"")</f>
        <v>8.1999999999999993</v>
      </c>
      <c r="R9" s="106">
        <f>IF(individuals!P23&gt;0,individuals!P23,"")</f>
        <v>6.1</v>
      </c>
      <c r="S9" s="106">
        <f>IF(individuals!P26&gt;0,individuals!P26,"")</f>
        <v>8.6</v>
      </c>
      <c r="T9" s="106">
        <f>IF(individuals!P27&gt;0,individuals!P27,"")</f>
        <v>7.9</v>
      </c>
      <c r="U9" s="106">
        <f>IF(individuals!P29&gt;0,individuals!P29,"")</f>
        <v>8</v>
      </c>
      <c r="V9" s="106">
        <f>IF(individuals!P30&gt;0,individuals!P30,"")</f>
        <v>6.9</v>
      </c>
      <c r="W9" s="106">
        <f>IF(individuals!P33&gt;0,individuals!P33,"")</f>
        <v>8.9</v>
      </c>
      <c r="X9" s="106">
        <f>IF(individuals!P34&gt;0,individuals!P34,"")</f>
        <v>7.1</v>
      </c>
      <c r="Y9" s="106">
        <f>IF(individuals!P36&gt;0,individuals!P36,"")</f>
        <v>8.3000000000000007</v>
      </c>
      <c r="Z9" s="106">
        <f>IF(individuals!P37&gt;0,individuals!P37,"")</f>
        <v>6.7</v>
      </c>
      <c r="AA9" s="106">
        <f>IF(individuals!P40&gt;0,individuals!P40,"")</f>
        <v>8.8000000000000007</v>
      </c>
      <c r="AB9" s="106">
        <f>IF(individuals!P41&gt;0,individuals!P41,"")</f>
        <v>7.8</v>
      </c>
      <c r="AC9" s="106">
        <f>IF(individuals!P43&gt;0,individuals!P43,"")</f>
        <v>10.199999999999999</v>
      </c>
      <c r="AD9" s="106">
        <f>IF(individuals!P44&gt;0,individuals!P44,"")</f>
        <v>8.5</v>
      </c>
    </row>
    <row r="10" spans="1:30" x14ac:dyDescent="0.2">
      <c r="A10" s="100" t="str">
        <f t="shared" si="0"/>
        <v>Macrobiotus paulinae</v>
      </c>
      <c r="B10" s="143" t="str">
        <f t="shared" si="0"/>
        <v>Country.number</v>
      </c>
      <c r="C10" s="104">
        <f>individuals!R1</f>
        <v>9</v>
      </c>
      <c r="D10" s="105">
        <f>IF(individuals!R3&gt;0,individuals!R3,"")</f>
        <v>330</v>
      </c>
      <c r="E10" s="106">
        <f>IF(individuals!R5&gt;0,individuals!R5,"")</f>
        <v>32.799999999999997</v>
      </c>
      <c r="F10" s="106">
        <f>IF(individuals!R6&gt;0,individuals!R6,"")</f>
        <v>23.8</v>
      </c>
      <c r="G10" s="106">
        <f>IF(individuals!R7&gt;0,individuals!R7,"")</f>
        <v>3.7</v>
      </c>
      <c r="H10" s="107">
        <f>IF(individuals!R8&gt;0,individuals!R8,"")</f>
        <v>2.2999999999999998</v>
      </c>
      <c r="I10" s="106">
        <f>IF(individuals!R9&gt;0,individuals!R9,"")</f>
        <v>18</v>
      </c>
      <c r="J10" s="106">
        <f>IF(individuals!R11&gt;0,individuals!R11,"")</f>
        <v>7.7</v>
      </c>
      <c r="K10" s="107">
        <f>IF(individuals!R12&gt;0,individuals!R12,"")</f>
        <v>4</v>
      </c>
      <c r="L10" s="107">
        <f>IF(individuals!R14&gt;0,individuals!R14,"")</f>
        <v>2.2000000000000002</v>
      </c>
      <c r="M10" s="106">
        <f>IF(individuals!R15&gt;0,individuals!R15,"")</f>
        <v>12.7</v>
      </c>
      <c r="N10" s="106">
        <f>IF(individuals!R16&gt;0,individuals!R16,"")</f>
        <v>15.4</v>
      </c>
      <c r="O10" s="106">
        <f>IF(individuals!R19&gt;0,individuals!R19,"")</f>
        <v>11.2</v>
      </c>
      <c r="P10" s="106">
        <f>IF(individuals!R20&gt;0,individuals!R20,"")</f>
        <v>9.6999999999999993</v>
      </c>
      <c r="Q10" s="106">
        <f>IF(individuals!R22&gt;0,individuals!R22,"")</f>
        <v>9.9</v>
      </c>
      <c r="R10" s="106">
        <f>IF(individuals!R23&gt;0,individuals!R23,"")</f>
        <v>7.2</v>
      </c>
      <c r="S10" s="106">
        <f>IF(individuals!R26&gt;0,individuals!R26,"")</f>
        <v>12.3</v>
      </c>
      <c r="T10" s="106">
        <f>IF(individuals!R27&gt;0,individuals!R27,"")</f>
        <v>9.1999999999999993</v>
      </c>
      <c r="U10" s="106">
        <f>IF(individuals!R29&gt;0,individuals!R29,"")</f>
        <v>10.8</v>
      </c>
      <c r="V10" s="106">
        <f>IF(individuals!R30&gt;0,individuals!R30,"")</f>
        <v>8.6</v>
      </c>
      <c r="W10" s="106">
        <f>IF(individuals!R33&gt;0,individuals!R33,"")</f>
        <v>12.7</v>
      </c>
      <c r="X10" s="106">
        <f>IF(individuals!R34&gt;0,individuals!R34,"")</f>
        <v>9.5</v>
      </c>
      <c r="Y10" s="106">
        <f>IF(individuals!R36&gt;0,individuals!R36,"")</f>
        <v>10.3</v>
      </c>
      <c r="Z10" s="106">
        <f>IF(individuals!R37&gt;0,individuals!R37,"")</f>
        <v>8.5</v>
      </c>
      <c r="AA10" s="106">
        <f>IF(individuals!R40&gt;0,individuals!R40,"")</f>
        <v>12</v>
      </c>
      <c r="AB10" s="106">
        <f>IF(individuals!R41&gt;0,individuals!R41,"")</f>
        <v>9.6</v>
      </c>
      <c r="AC10" s="106">
        <f>IF(individuals!R43&gt;0,individuals!R43,"")</f>
        <v>13.5</v>
      </c>
      <c r="AD10" s="106">
        <f>IF(individuals!R44&gt;0,individuals!R44,"")</f>
        <v>11</v>
      </c>
    </row>
    <row r="11" spans="1:30" x14ac:dyDescent="0.2">
      <c r="A11" s="100" t="str">
        <f t="shared" si="0"/>
        <v>Macrobiotus paulinae</v>
      </c>
      <c r="B11" s="143" t="str">
        <f t="shared" si="0"/>
        <v>Country.number</v>
      </c>
      <c r="C11" s="104">
        <f>individuals!T1</f>
        <v>10</v>
      </c>
      <c r="D11" s="105">
        <f>IF(individuals!T3&gt;0,individuals!T3,"")</f>
        <v>298</v>
      </c>
      <c r="E11" s="106">
        <f>IF(individuals!T5&gt;0,individuals!T5,"")</f>
        <v>29.8</v>
      </c>
      <c r="F11" s="106">
        <f>IF(individuals!T6&gt;0,individuals!T6,"")</f>
        <v>21</v>
      </c>
      <c r="G11" s="106">
        <f>IF(individuals!T7&gt;0,individuals!T7,"")</f>
        <v>2.9</v>
      </c>
      <c r="H11" s="107">
        <f>IF(individuals!T8&gt;0,individuals!T8,"")</f>
        <v>1.3</v>
      </c>
      <c r="I11" s="106">
        <f>IF(individuals!T9&gt;0,individuals!T9,"")</f>
        <v>16.399999999999999</v>
      </c>
      <c r="J11" s="106">
        <f>IF(individuals!T11&gt;0,individuals!T11,"")</f>
        <v>6.6</v>
      </c>
      <c r="K11" s="107">
        <f>IF(individuals!T12&gt;0,individuals!T12,"")</f>
        <v>3.8</v>
      </c>
      <c r="L11" s="107">
        <f>IF(individuals!T14&gt;0,individuals!T14,"")</f>
        <v>2.2999999999999998</v>
      </c>
      <c r="M11" s="106">
        <f>IF(individuals!T15&gt;0,individuals!T15,"")</f>
        <v>11.4</v>
      </c>
      <c r="N11" s="106">
        <f>IF(individuals!T16&gt;0,individuals!T16,"")</f>
        <v>13.2</v>
      </c>
      <c r="O11" s="106">
        <f>IF(individuals!T19&gt;0,individuals!T19,"")</f>
        <v>9.4</v>
      </c>
      <c r="P11" s="106">
        <f>IF(individuals!T20&gt;0,individuals!T20,"")</f>
        <v>8</v>
      </c>
      <c r="Q11" s="106">
        <f>IF(individuals!T22&gt;0,individuals!T22,"")</f>
        <v>9.4</v>
      </c>
      <c r="R11" s="106">
        <f>IF(individuals!T23&gt;0,individuals!T23,"")</f>
        <v>7.6</v>
      </c>
      <c r="S11" s="106">
        <f>IF(individuals!T26&gt;0,individuals!T26,"")</f>
        <v>10</v>
      </c>
      <c r="T11" s="106">
        <f>IF(individuals!T27&gt;0,individuals!T27,"")</f>
        <v>8.6999999999999993</v>
      </c>
      <c r="U11" s="106">
        <f>IF(individuals!T29&gt;0,individuals!T29,"")</f>
        <v>9.4</v>
      </c>
      <c r="V11" s="106">
        <f>IF(individuals!T30&gt;0,individuals!T30,"")</f>
        <v>8.3000000000000007</v>
      </c>
      <c r="W11" s="106">
        <f>IF(individuals!T33&gt;0,individuals!T33,"")</f>
        <v>9.9</v>
      </c>
      <c r="X11" s="106">
        <f>IF(individuals!T34&gt;0,individuals!T34,"")</f>
        <v>7.3</v>
      </c>
      <c r="Y11" s="106">
        <f>IF(individuals!T36&gt;0,individuals!T36,"")</f>
        <v>9</v>
      </c>
      <c r="Z11" s="106">
        <f>IF(individuals!T37&gt;0,individuals!T37,"")</f>
        <v>7.7</v>
      </c>
      <c r="AA11" s="106">
        <f>IF(individuals!T40&gt;0,individuals!T40,"")</f>
        <v>10.7</v>
      </c>
      <c r="AB11" s="106">
        <f>IF(individuals!T41&gt;0,individuals!T41,"")</f>
        <v>8</v>
      </c>
      <c r="AC11" s="106">
        <f>IF(individuals!T43&gt;0,individuals!T43,"")</f>
        <v>11.3</v>
      </c>
      <c r="AD11" s="106">
        <f>IF(individuals!T44&gt;0,individuals!T44,"")</f>
        <v>9</v>
      </c>
    </row>
    <row r="12" spans="1:30" x14ac:dyDescent="0.2">
      <c r="A12" s="100" t="str">
        <f t="shared" si="0"/>
        <v>Macrobiotus paulinae</v>
      </c>
      <c r="B12" s="143" t="str">
        <f t="shared" si="0"/>
        <v>Country.number</v>
      </c>
      <c r="C12" s="104">
        <f>individuals!V1</f>
        <v>11</v>
      </c>
      <c r="D12" s="105">
        <f>IF(individuals!V3&gt;0,individuals!V3,"")</f>
        <v>374</v>
      </c>
      <c r="E12" s="106">
        <f>IF(individuals!V5&gt;0,individuals!V5,"")</f>
        <v>32.1</v>
      </c>
      <c r="F12" s="106">
        <f>IF(individuals!V6&gt;0,individuals!V6,"")</f>
        <v>23.7</v>
      </c>
      <c r="G12" s="106">
        <f>IF(individuals!V7&gt;0,individuals!V7,"")</f>
        <v>3.8</v>
      </c>
      <c r="H12" s="107">
        <f>IF(individuals!V8&gt;0,individuals!V8,"")</f>
        <v>2</v>
      </c>
      <c r="I12" s="106">
        <f>IF(individuals!V9&gt;0,individuals!V9,"")</f>
        <v>18.7</v>
      </c>
      <c r="J12" s="106">
        <f>IF(individuals!V11&gt;0,individuals!V11,"")</f>
        <v>7.5</v>
      </c>
      <c r="K12" s="107">
        <f>IF(individuals!V12&gt;0,individuals!V12,"")</f>
        <v>4.3</v>
      </c>
      <c r="L12" s="107">
        <f>IF(individuals!V14&gt;0,individuals!V14,"")</f>
        <v>1.6</v>
      </c>
      <c r="M12" s="106">
        <f>IF(individuals!V15&gt;0,individuals!V15,"")</f>
        <v>12.8</v>
      </c>
      <c r="N12" s="106">
        <f>IF(individuals!V16&gt;0,individuals!V16,"")</f>
        <v>15.4</v>
      </c>
      <c r="O12" s="106">
        <f>IF(individuals!V19&gt;0,individuals!V19,"")</f>
        <v>12.4</v>
      </c>
      <c r="P12" s="106">
        <f>IF(individuals!V20&gt;0,individuals!V20,"")</f>
        <v>10.1</v>
      </c>
      <c r="Q12" s="106">
        <f>IF(individuals!V22&gt;0,individuals!V22,"")</f>
        <v>10.4</v>
      </c>
      <c r="R12" s="106">
        <f>IF(individuals!V23&gt;0,individuals!V23,"")</f>
        <v>8.5</v>
      </c>
      <c r="S12" s="106">
        <f>IF(individuals!V26&gt;0,individuals!V26,"")</f>
        <v>12.4</v>
      </c>
      <c r="T12" s="106">
        <f>IF(individuals!V27&gt;0,individuals!V27,"")</f>
        <v>8.9</v>
      </c>
      <c r="U12" s="106">
        <f>IF(individuals!V29&gt;0,individuals!V29,"")</f>
        <v>10</v>
      </c>
      <c r="V12" s="106">
        <f>IF(individuals!V30&gt;0,individuals!V30,"")</f>
        <v>8.1</v>
      </c>
      <c r="W12" s="106">
        <f>IF(individuals!V33&gt;0,individuals!V33,"")</f>
        <v>13.5</v>
      </c>
      <c r="X12" s="106">
        <f>IF(individuals!V34&gt;0,individuals!V34,"")</f>
        <v>11.5</v>
      </c>
      <c r="Y12" s="106">
        <f>IF(individuals!V36&gt;0,individuals!V36,"")</f>
        <v>11.3</v>
      </c>
      <c r="Z12" s="106">
        <f>IF(individuals!V37&gt;0,individuals!V37,"")</f>
        <v>8.6</v>
      </c>
      <c r="AA12" s="106">
        <f>IF(individuals!V40&gt;0,individuals!V40,"")</f>
        <v>14.7</v>
      </c>
      <c r="AB12" s="106">
        <f>IF(individuals!V41&gt;0,individuals!V41,"")</f>
        <v>11.5</v>
      </c>
      <c r="AC12" s="106">
        <f>IF(individuals!V43&gt;0,individuals!V43,"")</f>
        <v>14.8</v>
      </c>
      <c r="AD12" s="106">
        <f>IF(individuals!V44&gt;0,individuals!V44,"")</f>
        <v>12.8</v>
      </c>
    </row>
    <row r="13" spans="1:30" x14ac:dyDescent="0.2">
      <c r="A13" s="100" t="str">
        <f t="shared" si="0"/>
        <v>Macrobiotus paulinae</v>
      </c>
      <c r="B13" s="143" t="str">
        <f t="shared" si="0"/>
        <v>Country.number</v>
      </c>
      <c r="C13" s="104">
        <f>individuals!X1</f>
        <v>12</v>
      </c>
      <c r="D13" s="105">
        <f>IF(individuals!X3&gt;0,individuals!X3,"")</f>
        <v>333</v>
      </c>
      <c r="E13" s="106">
        <f>IF(individuals!X5&gt;0,individuals!X5,"")</f>
        <v>29.3</v>
      </c>
      <c r="F13" s="106">
        <f>IF(individuals!X6&gt;0,individuals!X6,"")</f>
        <v>21.8</v>
      </c>
      <c r="G13" s="106">
        <f>IF(individuals!X7&gt;0,individuals!X7,"")</f>
        <v>3.3</v>
      </c>
      <c r="H13" s="107">
        <f>IF(individuals!X8&gt;0,individuals!X8,"")</f>
        <v>2.1</v>
      </c>
      <c r="I13" s="106">
        <f>IF(individuals!X9&gt;0,individuals!X9,"")</f>
        <v>15</v>
      </c>
      <c r="J13" s="106">
        <f>IF(individuals!X11&gt;0,individuals!X11,"")</f>
        <v>6.9</v>
      </c>
      <c r="K13" s="107">
        <f>IF(individuals!X12&gt;0,individuals!X12,"")</f>
        <v>4.4000000000000004</v>
      </c>
      <c r="L13" s="107">
        <f>IF(individuals!X14&gt;0,individuals!X14,"")</f>
        <v>2</v>
      </c>
      <c r="M13" s="106">
        <f>IF(individuals!X15&gt;0,individuals!X15,"")</f>
        <v>11.7</v>
      </c>
      <c r="N13" s="106">
        <f>IF(individuals!X16&gt;0,individuals!X16,"")</f>
        <v>13.9</v>
      </c>
      <c r="O13" s="106">
        <f>IF(individuals!X19&gt;0,individuals!X19,"")</f>
        <v>9.6</v>
      </c>
      <c r="P13" s="106">
        <f>IF(individuals!X20&gt;0,individuals!X20,"")</f>
        <v>7.2</v>
      </c>
      <c r="Q13" s="106">
        <f>IF(individuals!X22&gt;0,individuals!X22,"")</f>
        <v>8.3000000000000007</v>
      </c>
      <c r="R13" s="106">
        <f>IF(individuals!X23&gt;0,individuals!X23,"")</f>
        <v>7</v>
      </c>
      <c r="S13" s="106">
        <f>IF(individuals!X26&gt;0,individuals!X26,"")</f>
        <v>10.5</v>
      </c>
      <c r="T13" s="106">
        <f>IF(individuals!X27&gt;0,individuals!X27,"")</f>
        <v>8</v>
      </c>
      <c r="U13" s="106">
        <f>IF(individuals!X29&gt;0,individuals!X29,"")</f>
        <v>8.9</v>
      </c>
      <c r="V13" s="106">
        <f>IF(individuals!X30&gt;0,individuals!X30,"")</f>
        <v>7.1</v>
      </c>
      <c r="W13" s="106">
        <f>IF(individuals!X33&gt;0,individuals!X33,"")</f>
        <v>10.3</v>
      </c>
      <c r="X13" s="106">
        <f>IF(individuals!X34&gt;0,individuals!X34,"")</f>
        <v>8.1999999999999993</v>
      </c>
      <c r="Y13" s="106">
        <f>IF(individuals!X36&gt;0,individuals!X36,"")</f>
        <v>9</v>
      </c>
      <c r="Z13" s="106">
        <f>IF(individuals!X37&gt;0,individuals!X37,"")</f>
        <v>7.8</v>
      </c>
      <c r="AA13" s="106">
        <f>IF(individuals!X40&gt;0,individuals!X40,"")</f>
        <v>10.199999999999999</v>
      </c>
      <c r="AB13" s="106">
        <f>IF(individuals!X41&gt;0,individuals!X41,"")</f>
        <v>7.4</v>
      </c>
      <c r="AC13" s="106">
        <f>IF(individuals!X43&gt;0,individuals!X43,"")</f>
        <v>11.2</v>
      </c>
      <c r="AD13" s="106">
        <f>IF(individuals!X44&gt;0,individuals!X44,"")</f>
        <v>9.4</v>
      </c>
    </row>
    <row r="14" spans="1:30" x14ac:dyDescent="0.2">
      <c r="A14" s="100" t="str">
        <f t="shared" si="0"/>
        <v>Macrobiotus paulinae</v>
      </c>
      <c r="B14" s="143" t="str">
        <f t="shared" si="0"/>
        <v>Country.number</v>
      </c>
      <c r="C14" s="104">
        <f>individuals!Z1</f>
        <v>13</v>
      </c>
      <c r="D14" s="105">
        <f>IF(individuals!Z3&gt;0,individuals!Z3,"")</f>
        <v>323</v>
      </c>
      <c r="E14" s="106">
        <f>IF(individuals!Z5&gt;0,individuals!Z5,"")</f>
        <v>32.700000000000003</v>
      </c>
      <c r="F14" s="106">
        <f>IF(individuals!Z6&gt;0,individuals!Z6,"")</f>
        <v>23.2</v>
      </c>
      <c r="G14" s="106">
        <f>IF(individuals!Z7&gt;0,individuals!Z7,"")</f>
        <v>3.4</v>
      </c>
      <c r="H14" s="107">
        <f>IF(individuals!Z8&gt;0,individuals!Z8,"")</f>
        <v>1.8</v>
      </c>
      <c r="I14" s="106">
        <f>IF(individuals!Z9&gt;0,individuals!Z9,"")</f>
        <v>18.5</v>
      </c>
      <c r="J14" s="106">
        <f>IF(individuals!Z11&gt;0,individuals!Z11,"")</f>
        <v>6.9</v>
      </c>
      <c r="K14" s="107">
        <f>IF(individuals!Z12&gt;0,individuals!Z12,"")</f>
        <v>3.9</v>
      </c>
      <c r="L14" s="107">
        <f>IF(individuals!Z14&gt;0,individuals!Z14,"")</f>
        <v>2</v>
      </c>
      <c r="M14" s="106">
        <f>IF(individuals!Z15&gt;0,individuals!Z15,"")</f>
        <v>11.6</v>
      </c>
      <c r="N14" s="106">
        <f>IF(individuals!Z16&gt;0,individuals!Z16,"")</f>
        <v>14.5</v>
      </c>
      <c r="O14" s="106">
        <f>IF(individuals!Z19&gt;0,individuals!Z19,"")</f>
        <v>9.9</v>
      </c>
      <c r="P14" s="106">
        <f>IF(individuals!Z20&gt;0,individuals!Z20,"")</f>
        <v>8.5</v>
      </c>
      <c r="Q14" s="106">
        <f>IF(individuals!Z22&gt;0,individuals!Z22,"")</f>
        <v>9.6999999999999993</v>
      </c>
      <c r="R14" s="106">
        <f>IF(individuals!Z23&gt;0,individuals!Z23,"")</f>
        <v>8</v>
      </c>
      <c r="S14" s="106" t="str">
        <f>IF(individuals!Z26&gt;0,individuals!Z26,"")</f>
        <v/>
      </c>
      <c r="T14" s="106" t="str">
        <f>IF(individuals!Z27&gt;0,individuals!Z27,"")</f>
        <v/>
      </c>
      <c r="U14" s="106">
        <f>IF(individuals!Z29&gt;0,individuals!Z29,"")</f>
        <v>9.9</v>
      </c>
      <c r="V14" s="106">
        <f>IF(individuals!Z30&gt;0,individuals!Z30,"")</f>
        <v>8.6</v>
      </c>
      <c r="W14" s="106">
        <f>IF(individuals!Z33&gt;0,individuals!Z33,"")</f>
        <v>11.1</v>
      </c>
      <c r="X14" s="106">
        <f>IF(individuals!Z34&gt;0,individuals!Z34,"")</f>
        <v>8.6</v>
      </c>
      <c r="Y14" s="106">
        <f>IF(individuals!Z36&gt;0,individuals!Z36,"")</f>
        <v>10.199999999999999</v>
      </c>
      <c r="Z14" s="106">
        <f>IF(individuals!Z37&gt;0,individuals!Z37,"")</f>
        <v>8.5</v>
      </c>
      <c r="AA14" s="106">
        <f>IF(individuals!Z40&gt;0,individuals!Z40,"")</f>
        <v>12.4</v>
      </c>
      <c r="AB14" s="106">
        <f>IF(individuals!Z41&gt;0,individuals!Z41,"")</f>
        <v>9.8000000000000007</v>
      </c>
      <c r="AC14" s="106">
        <f>IF(individuals!Z43&gt;0,individuals!Z43,"")</f>
        <v>12.5</v>
      </c>
      <c r="AD14" s="106">
        <f>IF(individuals!Z44&gt;0,individuals!Z44,"")</f>
        <v>10</v>
      </c>
    </row>
    <row r="15" spans="1:30" x14ac:dyDescent="0.2">
      <c r="A15" s="100" t="str">
        <f t="shared" si="0"/>
        <v>Macrobiotus paulinae</v>
      </c>
      <c r="B15" s="143" t="str">
        <f t="shared" si="0"/>
        <v>Country.number</v>
      </c>
      <c r="C15" s="104">
        <f>individuals!AB1</f>
        <v>14</v>
      </c>
      <c r="D15" s="105">
        <f>IF(individuals!AB3&gt;0,individuals!AB3,"")</f>
        <v>355</v>
      </c>
      <c r="E15" s="106">
        <f>IF(individuals!AB5&gt;0,individuals!AB5,"")</f>
        <v>33</v>
      </c>
      <c r="F15" s="106">
        <f>IF(individuals!AB6&gt;0,individuals!AB6,"")</f>
        <v>23.7</v>
      </c>
      <c r="G15" s="106">
        <f>IF(individuals!AB7&gt;0,individuals!AB7,"")</f>
        <v>3.4</v>
      </c>
      <c r="H15" s="107">
        <f>IF(individuals!AB8&gt;0,individuals!AB8,"")</f>
        <v>2</v>
      </c>
      <c r="I15" s="106">
        <f>IF(individuals!AB9&gt;0,individuals!AB9,"")</f>
        <v>18.5</v>
      </c>
      <c r="J15" s="106">
        <f>IF(individuals!AB11&gt;0,individuals!AB11,"")</f>
        <v>7.1</v>
      </c>
      <c r="K15" s="107">
        <f>IF(individuals!AB12&gt;0,individuals!AB12,"")</f>
        <v>4.2</v>
      </c>
      <c r="L15" s="107">
        <f>IF(individuals!AB14&gt;0,individuals!AB14,"")</f>
        <v>2.2000000000000002</v>
      </c>
      <c r="M15" s="106">
        <f>IF(individuals!AB15&gt;0,individuals!AB15,"")</f>
        <v>12.4</v>
      </c>
      <c r="N15" s="106">
        <f>IF(individuals!AB16&gt;0,individuals!AB16,"")</f>
        <v>14.6</v>
      </c>
      <c r="O15" s="106">
        <f>IF(individuals!AB19&gt;0,individuals!AB19,"")</f>
        <v>10.6</v>
      </c>
      <c r="P15" s="106">
        <f>IF(individuals!AB20&gt;0,individuals!AB20,"")</f>
        <v>7.6</v>
      </c>
      <c r="Q15" s="106">
        <f>IF(individuals!AB22&gt;0,individuals!AB22,"")</f>
        <v>9.1</v>
      </c>
      <c r="R15" s="106">
        <f>IF(individuals!AB23&gt;0,individuals!AB23,"")</f>
        <v>7.8</v>
      </c>
      <c r="S15" s="106">
        <f>IF(individuals!AB26&gt;0,individuals!AB26,"")</f>
        <v>10.4</v>
      </c>
      <c r="T15" s="106">
        <f>IF(individuals!AB27&gt;0,individuals!AB27,"")</f>
        <v>8.4</v>
      </c>
      <c r="U15" s="106">
        <f>IF(individuals!AB29&gt;0,individuals!AB29,"")</f>
        <v>9.6999999999999993</v>
      </c>
      <c r="V15" s="106">
        <f>IF(individuals!AB30&gt;0,individuals!AB30,"")</f>
        <v>7.2</v>
      </c>
      <c r="W15" s="106">
        <f>IF(individuals!AB33&gt;0,individuals!AB33,"")</f>
        <v>10.7</v>
      </c>
      <c r="X15" s="106">
        <f>IF(individuals!AB34&gt;0,individuals!AB34,"")</f>
        <v>8.1</v>
      </c>
      <c r="Y15" s="106">
        <f>IF(individuals!AB36&gt;0,individuals!AB36,"")</f>
        <v>10</v>
      </c>
      <c r="Z15" s="106">
        <f>IF(individuals!AB37&gt;0,individuals!AB37,"")</f>
        <v>7.8</v>
      </c>
      <c r="AA15" s="106">
        <f>IF(individuals!AB40&gt;0,individuals!AB40,"")</f>
        <v>11.4</v>
      </c>
      <c r="AB15" s="106">
        <f>IF(individuals!AB41&gt;0,individuals!AB41,"")</f>
        <v>8.5</v>
      </c>
      <c r="AC15" s="106">
        <f>IF(individuals!AB43&gt;0,individuals!AB43,"")</f>
        <v>13.4</v>
      </c>
      <c r="AD15" s="106">
        <f>IF(individuals!AB44&gt;0,individuals!AB44,"")</f>
        <v>10.1</v>
      </c>
    </row>
    <row r="16" spans="1:30" x14ac:dyDescent="0.2">
      <c r="A16" s="100" t="str">
        <f t="shared" si="0"/>
        <v>Macrobiotus paulinae</v>
      </c>
      <c r="B16" s="143" t="str">
        <f t="shared" si="0"/>
        <v>Country.number</v>
      </c>
      <c r="C16" s="104">
        <f>individuals!AD1</f>
        <v>15</v>
      </c>
      <c r="D16" s="105">
        <f>IF(individuals!AD3&gt;0,individuals!AD3,"")</f>
        <v>400</v>
      </c>
      <c r="E16" s="106">
        <f>IF(individuals!AD5&gt;0,individuals!AD5,"")</f>
        <v>35.6</v>
      </c>
      <c r="F16" s="106">
        <f>IF(individuals!AD6&gt;0,individuals!AD6,"")</f>
        <v>26.7</v>
      </c>
      <c r="G16" s="106">
        <f>IF(individuals!AD7&gt;0,individuals!AD7,"")</f>
        <v>4.5</v>
      </c>
      <c r="H16" s="107">
        <f>IF(individuals!AD8&gt;0,individuals!AD8,"")</f>
        <v>2.9</v>
      </c>
      <c r="I16" s="106">
        <f>IF(individuals!AD9&gt;0,individuals!AD9,"")</f>
        <v>19.600000000000001</v>
      </c>
      <c r="J16" s="106">
        <f>IF(individuals!AD11&gt;0,individuals!AD11,"")</f>
        <v>8.6</v>
      </c>
      <c r="K16" s="107">
        <f>IF(individuals!AD12&gt;0,individuals!AD12,"")</f>
        <v>5.8</v>
      </c>
      <c r="L16" s="107">
        <f>IF(individuals!AD14&gt;0,individuals!AD14,"")</f>
        <v>2.4</v>
      </c>
      <c r="M16" s="106">
        <f>IF(individuals!AD15&gt;0,individuals!AD15,"")</f>
        <v>14.4</v>
      </c>
      <c r="N16" s="106">
        <f>IF(individuals!AD16&gt;0,individuals!AD16,"")</f>
        <v>17.399999999999999</v>
      </c>
      <c r="O16" s="106">
        <f>IF(individuals!AD19&gt;0,individuals!AD19,"")</f>
        <v>11.5</v>
      </c>
      <c r="P16" s="106">
        <f>IF(individuals!AD20&gt;0,individuals!AD20,"")</f>
        <v>9.4</v>
      </c>
      <c r="Q16" s="106">
        <f>IF(individuals!AD22&gt;0,individuals!AD22,"")</f>
        <v>10.9</v>
      </c>
      <c r="R16" s="106">
        <f>IF(individuals!AD23&gt;0,individuals!AD23,"")</f>
        <v>8.6</v>
      </c>
      <c r="S16" s="106">
        <f>IF(individuals!AD26&gt;0,individuals!AD26,"")</f>
        <v>11.6</v>
      </c>
      <c r="T16" s="106">
        <f>IF(individuals!AD27&gt;0,individuals!AD27,"")</f>
        <v>9.3000000000000007</v>
      </c>
      <c r="U16" s="106">
        <f>IF(individuals!AD29&gt;0,individuals!AD29,"")</f>
        <v>11.4</v>
      </c>
      <c r="V16" s="106">
        <f>IF(individuals!AD30&gt;0,individuals!AD30,"")</f>
        <v>8.5</v>
      </c>
      <c r="W16" s="106">
        <f>IF(individuals!AD33&gt;0,individuals!AD33,"")</f>
        <v>13.2</v>
      </c>
      <c r="X16" s="106">
        <f>IF(individuals!AD34&gt;0,individuals!AD34,"")</f>
        <v>9.1999999999999993</v>
      </c>
      <c r="Y16" s="106" t="str">
        <f>IF(individuals!AD36&gt;0,individuals!AD36,"")</f>
        <v/>
      </c>
      <c r="Z16" s="106" t="str">
        <f>IF(individuals!AD37&gt;0,individuals!AD37,"")</f>
        <v/>
      </c>
      <c r="AA16" s="106">
        <f>IF(individuals!AD40&gt;0,individuals!AD40,"")</f>
        <v>14.7</v>
      </c>
      <c r="AB16" s="106">
        <f>IF(individuals!AD41&gt;0,individuals!AD41,"")</f>
        <v>12.5</v>
      </c>
      <c r="AC16" s="106">
        <f>IF(individuals!AD43&gt;0,individuals!AD43,"")</f>
        <v>16.8</v>
      </c>
      <c r="AD16" s="106">
        <f>IF(individuals!AD44&gt;0,individuals!AD44,"")</f>
        <v>12.5</v>
      </c>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33"/>
  </sheetPr>
  <dimension ref="A1:AC16"/>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8.85546875" style="109" bestFit="1" customWidth="1"/>
    <col min="2" max="2" width="16.85546875" style="144" customWidth="1"/>
    <col min="3" max="3" width="9.140625" style="110"/>
    <col min="4" max="29" width="17" style="111" customWidth="1"/>
    <col min="30" max="16384" width="9.140625" style="108"/>
  </cols>
  <sheetData>
    <row r="1" spans="1:29" s="103" customFormat="1" ht="25.5" x14ac:dyDescent="0.2">
      <c r="A1" s="100" t="s">
        <v>96</v>
      </c>
      <c r="B1" s="142" t="s">
        <v>97</v>
      </c>
      <c r="C1" s="101" t="s">
        <v>68</v>
      </c>
      <c r="D1" s="102" t="s">
        <v>26</v>
      </c>
      <c r="E1" s="102" t="s">
        <v>70</v>
      </c>
      <c r="F1" s="102" t="s">
        <v>71</v>
      </c>
      <c r="G1" s="102" t="s">
        <v>72</v>
      </c>
      <c r="H1" s="102" t="s">
        <v>73</v>
      </c>
      <c r="I1" s="102" t="s">
        <v>74</v>
      </c>
      <c r="J1" s="102" t="s">
        <v>75</v>
      </c>
      <c r="K1" s="102" t="s">
        <v>76</v>
      </c>
      <c r="L1" s="102" t="s">
        <v>77</v>
      </c>
      <c r="M1" s="102" t="s">
        <v>78</v>
      </c>
      <c r="N1" s="102" t="s">
        <v>84</v>
      </c>
      <c r="O1" s="102" t="s">
        <v>85</v>
      </c>
      <c r="P1" s="102" t="s">
        <v>86</v>
      </c>
      <c r="Q1" s="102" t="s">
        <v>87</v>
      </c>
      <c r="R1" s="102" t="s">
        <v>88</v>
      </c>
      <c r="S1" s="102" t="s">
        <v>89</v>
      </c>
      <c r="T1" s="102" t="s">
        <v>90</v>
      </c>
      <c r="U1" s="102" t="s">
        <v>91</v>
      </c>
      <c r="V1" s="102" t="s">
        <v>92</v>
      </c>
      <c r="W1" s="102" t="s">
        <v>93</v>
      </c>
      <c r="X1" s="102" t="s">
        <v>94</v>
      </c>
      <c r="Y1" s="102" t="s">
        <v>95</v>
      </c>
      <c r="Z1" s="102" t="s">
        <v>79</v>
      </c>
      <c r="AA1" s="102" t="s">
        <v>80</v>
      </c>
      <c r="AB1" s="102" t="s">
        <v>81</v>
      </c>
      <c r="AC1" s="102" t="s">
        <v>82</v>
      </c>
    </row>
    <row r="2" spans="1:29" x14ac:dyDescent="0.2">
      <c r="A2" s="100" t="str">
        <f>'individuals_stats (μm)'!A$2</f>
        <v>Macrobiotus paulinae</v>
      </c>
      <c r="B2" s="145" t="str">
        <f>'individuals_stats (μm)'!B$2</f>
        <v>Country.number</v>
      </c>
      <c r="C2" s="104" t="str">
        <f>individuals!B1</f>
        <v>1 (HOL)</v>
      </c>
      <c r="D2" s="105">
        <f>IF(individuals!C3&gt;0,individuals!C3,"")</f>
        <v>922.53521126760563</v>
      </c>
      <c r="E2" s="106">
        <f>IF(individuals!C6&gt;0,individuals!C6,"")</f>
        <v>72.887323943661968</v>
      </c>
      <c r="F2" s="106">
        <f>IF(individuals!C7&gt;0,individuals!C7,"")</f>
        <v>9.8591549295774641</v>
      </c>
      <c r="G2" s="107">
        <f>IF(individuals!C8&gt;0,individuals!C8,"")</f>
        <v>5.6338028169014089</v>
      </c>
      <c r="H2" s="106">
        <f>IF(individuals!C9&gt;0,individuals!C9,"")</f>
        <v>53.521126760563376</v>
      </c>
      <c r="I2" s="106">
        <f>IF(individuals!C11&gt;0,individuals!C11,"")</f>
        <v>21.126760563380284</v>
      </c>
      <c r="J2" s="107">
        <f>IF(individuals!C12&gt;0,individuals!C12,"")</f>
        <v>13.02816901408451</v>
      </c>
      <c r="K2" s="107">
        <f>IF(individuals!C14&gt;0,individuals!C14,"")</f>
        <v>7.042253521126761</v>
      </c>
      <c r="L2" s="106">
        <f>IF(individuals!C15&gt;0,individuals!C15,"")</f>
        <v>35.563380281690144</v>
      </c>
      <c r="M2" s="106">
        <f>IF(individuals!C16&gt;0,individuals!C16,"")</f>
        <v>42.605633802816897</v>
      </c>
      <c r="N2" s="106">
        <f>IF(individuals!C19&gt;0,individuals!C19,"")</f>
        <v>33.450704225352112</v>
      </c>
      <c r="O2" s="106">
        <f>IF(individuals!C20&gt;0,individuals!C20,"")</f>
        <v>28.87323943661972</v>
      </c>
      <c r="P2" s="106">
        <f>IF(individuals!C22&gt;0,individuals!C22,"")</f>
        <v>31.338028169014088</v>
      </c>
      <c r="Q2" s="106">
        <f>IF(individuals!C23&gt;0,individuals!C23,"")</f>
        <v>25.704225352112676</v>
      </c>
      <c r="R2" s="106">
        <f>IF(individuals!C26&gt;0,individuals!C26,"")</f>
        <v>33.802816901408448</v>
      </c>
      <c r="S2" s="106">
        <f>IF(individuals!C27&gt;0,individuals!C27,"")</f>
        <v>28.87323943661972</v>
      </c>
      <c r="T2" s="106">
        <f>IF(individuals!C29&gt;0,individuals!C29,"")</f>
        <v>32.394366197183103</v>
      </c>
      <c r="U2" s="106">
        <f>IF(individuals!C30&gt;0,individuals!C30,"")</f>
        <v>27.816901408450708</v>
      </c>
      <c r="V2" s="106">
        <f>IF(individuals!C33&gt;0,individuals!C33,"")</f>
        <v>30.985915492957751</v>
      </c>
      <c r="W2" s="106">
        <f>IF(individuals!C34&gt;0,individuals!C34,"")</f>
        <v>27.112676056338032</v>
      </c>
      <c r="X2" s="106">
        <f>IF(individuals!C36&gt;0,individuals!C36,"")</f>
        <v>30.281690140845068</v>
      </c>
      <c r="Y2" s="106">
        <f>IF(individuals!C37&gt;0,individuals!C37,"")</f>
        <v>24.295774647887328</v>
      </c>
      <c r="Z2" s="106">
        <f>IF(individuals!C40&gt;0,individuals!C40,"")</f>
        <v>35.915492957746473</v>
      </c>
      <c r="AA2" s="106">
        <f>IF(individuals!C41&gt;0,individuals!C41,"")</f>
        <v>32.394366197183103</v>
      </c>
      <c r="AB2" s="106">
        <f>IF(individuals!C43&gt;0,individuals!C43,"")</f>
        <v>41.549295774647895</v>
      </c>
      <c r="AC2" s="106">
        <f>IF(individuals!C44&gt;0,individuals!C44,"")</f>
        <v>34.154929577464785</v>
      </c>
    </row>
    <row r="3" spans="1:29" x14ac:dyDescent="0.2">
      <c r="A3" s="100" t="str">
        <f>'individuals_stats (μm)'!A$2</f>
        <v>Macrobiotus paulinae</v>
      </c>
      <c r="B3" s="145" t="str">
        <f>'individuals_stats (μm)'!B$2</f>
        <v>Country.number</v>
      </c>
      <c r="C3" s="104">
        <f>individuals!D1</f>
        <v>2</v>
      </c>
      <c r="D3" s="105">
        <f>IF(individuals!E3&gt;0,individuals!E3,"")</f>
        <v>918.03278688524586</v>
      </c>
      <c r="E3" s="106">
        <f>IF(individuals!E6&gt;0,individuals!E6,"")</f>
        <v>70.491803278688522</v>
      </c>
      <c r="F3" s="106">
        <f>IF(individuals!E7&gt;0,individuals!E7,"")</f>
        <v>9.5081967213114744</v>
      </c>
      <c r="G3" s="107">
        <f>IF(individuals!E8&gt;0,individuals!E8,"")</f>
        <v>4.2622950819672134</v>
      </c>
      <c r="H3" s="106">
        <f>IF(individuals!E9&gt;0,individuals!E9,"")</f>
        <v>56.393442622950815</v>
      </c>
      <c r="I3" s="106">
        <f>IF(individuals!E11&gt;0,individuals!E11,"")</f>
        <v>20.327868852459016</v>
      </c>
      <c r="J3" s="107">
        <f>IF(individuals!E12&gt;0,individuals!E12,"")</f>
        <v>12.459016393442623</v>
      </c>
      <c r="K3" s="107">
        <f>IF(individuals!E14&gt;0,individuals!E14,"")</f>
        <v>6.8852459016393448</v>
      </c>
      <c r="L3" s="106">
        <f>IF(individuals!E15&gt;0,individuals!E15,"")</f>
        <v>36.393442622950815</v>
      </c>
      <c r="M3" s="106">
        <f>IF(individuals!E16&gt;0,individuals!E16,"")</f>
        <v>43.934426229508198</v>
      </c>
      <c r="N3" s="106">
        <f>IF(individuals!E19&gt;0,individuals!E19,"")</f>
        <v>28.852459016393446</v>
      </c>
      <c r="O3" s="106">
        <f>IF(individuals!E20&gt;0,individuals!E20,"")</f>
        <v>25.573770491803277</v>
      </c>
      <c r="P3" s="106">
        <f>IF(individuals!E22&gt;0,individuals!E22,"")</f>
        <v>28.52459016393442</v>
      </c>
      <c r="Q3" s="106">
        <f>IF(individuals!E23&gt;0,individuals!E23,"")</f>
        <v>23.934426229508198</v>
      </c>
      <c r="R3" s="106">
        <f>IF(individuals!E26&gt;0,individuals!E26,"")</f>
        <v>31.147540983606557</v>
      </c>
      <c r="S3" s="106">
        <f>IF(individuals!E27&gt;0,individuals!E27,"")</f>
        <v>27.868852459016392</v>
      </c>
      <c r="T3" s="106">
        <f>IF(individuals!E29&gt;0,individuals!E29,"")</f>
        <v>27.868852459016392</v>
      </c>
      <c r="U3" s="106">
        <f>IF(individuals!E30&gt;0,individuals!E30,"")</f>
        <v>23.278688524590162</v>
      </c>
      <c r="V3" s="106" t="str">
        <f>IF(individuals!E33&gt;0,individuals!E33,"")</f>
        <v/>
      </c>
      <c r="W3" s="106" t="str">
        <f>IF(individuals!E34&gt;0,individuals!E34,"")</f>
        <v/>
      </c>
      <c r="X3" s="106" t="str">
        <f>IF(individuals!E36&gt;0,individuals!E36,"")</f>
        <v/>
      </c>
      <c r="Y3" s="106" t="str">
        <f>IF(individuals!E37&gt;0,individuals!E37,"")</f>
        <v/>
      </c>
      <c r="Z3" s="106" t="str">
        <f>IF(individuals!E40&gt;0,individuals!E40,"")</f>
        <v/>
      </c>
      <c r="AA3" s="106" t="str">
        <f>IF(individuals!E41&gt;0,individuals!E41,"")</f>
        <v/>
      </c>
      <c r="AB3" s="106" t="str">
        <f>IF(individuals!E43&gt;0,individuals!E43,"")</f>
        <v/>
      </c>
      <c r="AC3" s="106" t="str">
        <f>IF(individuals!E44&gt;0,individuals!E44,"")</f>
        <v/>
      </c>
    </row>
    <row r="4" spans="1:29" x14ac:dyDescent="0.2">
      <c r="A4" s="100" t="str">
        <f>'individuals_stats (μm)'!A$2</f>
        <v>Macrobiotus paulinae</v>
      </c>
      <c r="B4" s="145" t="str">
        <f>'individuals_stats (μm)'!B$2</f>
        <v>Country.number</v>
      </c>
      <c r="C4" s="104">
        <f>individuals!F1</f>
        <v>3</v>
      </c>
      <c r="D4" s="105">
        <f>IF(individuals!G3&gt;0,individuals!G3,"")</f>
        <v>874.12587412587413</v>
      </c>
      <c r="E4" s="106">
        <f>IF(individuals!G6&gt;0,individuals!G6,"")</f>
        <v>69.930069930069934</v>
      </c>
      <c r="F4" s="106">
        <f>IF(individuals!G7&gt;0,individuals!G7,"")</f>
        <v>9.44055944055944</v>
      </c>
      <c r="G4" s="107">
        <f>IF(individuals!G8&gt;0,individuals!G8,"")</f>
        <v>4.1958041958041949</v>
      </c>
      <c r="H4" s="106">
        <f>IF(individuals!G9&gt;0,individuals!G9,"")</f>
        <v>55.24475524475524</v>
      </c>
      <c r="I4" s="106">
        <f>IF(individuals!G11&gt;0,individuals!G11,"")</f>
        <v>16.08391608391608</v>
      </c>
      <c r="J4" s="107">
        <f>IF(individuals!G12&gt;0,individuals!G12,"")</f>
        <v>13.286713286713287</v>
      </c>
      <c r="K4" s="107">
        <f>IF(individuals!G14&gt;0,individuals!G14,"")</f>
        <v>4.5454545454545459</v>
      </c>
      <c r="L4" s="106">
        <f>IF(individuals!G15&gt;0,individuals!G15,"")</f>
        <v>32.51748251748252</v>
      </c>
      <c r="M4" s="106">
        <f>IF(individuals!G16&gt;0,individuals!G16,"")</f>
        <v>37.76223776223776</v>
      </c>
      <c r="N4" s="106">
        <f>IF(individuals!G19&gt;0,individuals!G19,"")</f>
        <v>29.72027972027972</v>
      </c>
      <c r="O4" s="106">
        <f>IF(individuals!G20&gt;0,individuals!G20,"")</f>
        <v>25.874125874125873</v>
      </c>
      <c r="P4" s="106">
        <f>IF(individuals!G22&gt;0,individuals!G22,"")</f>
        <v>29.37062937062937</v>
      </c>
      <c r="Q4" s="106">
        <f>IF(individuals!G23&gt;0,individuals!G23,"")</f>
        <v>24.825174825174823</v>
      </c>
      <c r="R4" s="106">
        <f>IF(individuals!G26&gt;0,individuals!G26,"")</f>
        <v>30.069930069930066</v>
      </c>
      <c r="S4" s="106">
        <f>IF(individuals!G27&gt;0,individuals!G27,"")</f>
        <v>24.475524475524473</v>
      </c>
      <c r="T4" s="106">
        <f>IF(individuals!G29&gt;0,individuals!G29,"")</f>
        <v>30.069930069930066</v>
      </c>
      <c r="U4" s="106">
        <f>IF(individuals!G30&gt;0,individuals!G30,"")</f>
        <v>24.825174825174823</v>
      </c>
      <c r="V4" s="106" t="str">
        <f>IF(individuals!G33&gt;0,individuals!G33,"")</f>
        <v/>
      </c>
      <c r="W4" s="106" t="str">
        <f>IF(individuals!G34&gt;0,individuals!G34,"")</f>
        <v/>
      </c>
      <c r="X4" s="106" t="str">
        <f>IF(individuals!G36&gt;0,individuals!G36,"")</f>
        <v/>
      </c>
      <c r="Y4" s="106" t="str">
        <f>IF(individuals!G37&gt;0,individuals!G37,"")</f>
        <v/>
      </c>
      <c r="Z4" s="106">
        <f>IF(individuals!G40&gt;0,individuals!G40,"")</f>
        <v>32.867132867132867</v>
      </c>
      <c r="AA4" s="106">
        <f>IF(individuals!G41&gt;0,individuals!G41,"")</f>
        <v>27.27272727272727</v>
      </c>
      <c r="AB4" s="106">
        <f>IF(individuals!G43&gt;0,individuals!G43,"")</f>
        <v>34.965034965034967</v>
      </c>
      <c r="AC4" s="106">
        <f>IF(individuals!G44&gt;0,individuals!G44,"")</f>
        <v>27.62237762237762</v>
      </c>
    </row>
    <row r="5" spans="1:29" x14ac:dyDescent="0.2">
      <c r="A5" s="100" t="str">
        <f>'individuals_stats (μm)'!A$2</f>
        <v>Macrobiotus paulinae</v>
      </c>
      <c r="B5" s="145" t="str">
        <f>'individuals_stats (μm)'!B$2</f>
        <v>Country.number</v>
      </c>
      <c r="C5" s="104">
        <f>individuals!H1</f>
        <v>4</v>
      </c>
      <c r="D5" s="105">
        <f>IF(individuals!I3&gt;0,individuals!I3,"")</f>
        <v>999.31972789115662</v>
      </c>
      <c r="E5" s="106">
        <f>IF(individuals!I6&gt;0,individuals!I6,"")</f>
        <v>70.408163265306129</v>
      </c>
      <c r="F5" s="106">
        <f>IF(individuals!I7&gt;0,individuals!I7,"")</f>
        <v>9.183673469387756</v>
      </c>
      <c r="G5" s="107">
        <f>IF(individuals!I8&gt;0,individuals!I8,"")</f>
        <v>4.7619047619047619</v>
      </c>
      <c r="H5" s="106">
        <f>IF(individuals!I9&gt;0,individuals!I9,"")</f>
        <v>55.782312925170061</v>
      </c>
      <c r="I5" s="106">
        <f>IF(individuals!I11&gt;0,individuals!I11,"")</f>
        <v>20.408163265306122</v>
      </c>
      <c r="J5" s="107">
        <f>IF(individuals!I12&gt;0,individuals!I12,"")</f>
        <v>11.564625850340136</v>
      </c>
      <c r="K5" s="107">
        <f>IF(individuals!I14&gt;0,individuals!I14,"")</f>
        <v>6.1224489795918373</v>
      </c>
      <c r="L5" s="106">
        <f>IF(individuals!I15&gt;0,individuals!I15,"")</f>
        <v>33.673469387755105</v>
      </c>
      <c r="M5" s="106">
        <f>IF(individuals!I16&gt;0,individuals!I16,"")</f>
        <v>40.476190476190474</v>
      </c>
      <c r="N5" s="106">
        <f>IF(individuals!I19&gt;0,individuals!I19,"")</f>
        <v>30.612244897959183</v>
      </c>
      <c r="O5" s="106">
        <f>IF(individuals!I20&gt;0,individuals!I20,"")</f>
        <v>27.89115646258503</v>
      </c>
      <c r="P5" s="106">
        <f>IF(individuals!I22&gt;0,individuals!I22,"")</f>
        <v>29.591836734693878</v>
      </c>
      <c r="Q5" s="106">
        <f>IF(individuals!I23&gt;0,individuals!I23,"")</f>
        <v>26.190476190476193</v>
      </c>
      <c r="R5" s="106">
        <f>IF(individuals!I26&gt;0,individuals!I26,"")</f>
        <v>34.013605442176868</v>
      </c>
      <c r="S5" s="106">
        <f>IF(individuals!I27&gt;0,individuals!I27,"")</f>
        <v>26.530612244897959</v>
      </c>
      <c r="T5" s="106">
        <f>IF(individuals!I29&gt;0,individuals!I29,"")</f>
        <v>31.632653061224492</v>
      </c>
      <c r="U5" s="106">
        <f>IF(individuals!I30&gt;0,individuals!I30,"")</f>
        <v>24.829931972789115</v>
      </c>
      <c r="V5" s="106">
        <f>IF(individuals!I33&gt;0,individuals!I33,"")</f>
        <v>35.374149659863946</v>
      </c>
      <c r="W5" s="106">
        <f>IF(individuals!I34&gt;0,individuals!I34,"")</f>
        <v>28.911564625850339</v>
      </c>
      <c r="X5" s="106">
        <f>IF(individuals!I36&gt;0,individuals!I36,"")</f>
        <v>30.952380952380953</v>
      </c>
      <c r="Y5" s="106" t="str">
        <f>IF(individuals!I37&gt;0,individuals!I37,"")</f>
        <v/>
      </c>
      <c r="Z5" s="106">
        <f>IF(individuals!I40&gt;0,individuals!I40,"")</f>
        <v>33.673469387755105</v>
      </c>
      <c r="AA5" s="106">
        <f>IF(individuals!I41&gt;0,individuals!I41,"")</f>
        <v>25.170068027210885</v>
      </c>
      <c r="AB5" s="106">
        <f>IF(individuals!I43&gt;0,individuals!I43,"")</f>
        <v>39.795918367346935</v>
      </c>
      <c r="AC5" s="106">
        <f>IF(individuals!I44&gt;0,individuals!I44,"")</f>
        <v>30.952380952380953</v>
      </c>
    </row>
    <row r="6" spans="1:29" x14ac:dyDescent="0.2">
      <c r="A6" s="100" t="str">
        <f>'individuals_stats (μm)'!A$2</f>
        <v>Macrobiotus paulinae</v>
      </c>
      <c r="B6" s="145" t="str">
        <f>'individuals_stats (μm)'!B$2</f>
        <v>Country.number</v>
      </c>
      <c r="C6" s="104">
        <f>individuals!J1</f>
        <v>5</v>
      </c>
      <c r="D6" s="105">
        <f>IF(individuals!K3&gt;0,individuals!K3,"")</f>
        <v>1046.1538461538462</v>
      </c>
      <c r="E6" s="106">
        <f>IF(individuals!K6&gt;0,individuals!K6,"")</f>
        <v>72.92307692307692</v>
      </c>
      <c r="F6" s="106">
        <f>IF(individuals!K7&gt;0,individuals!K7,"")</f>
        <v>11.384615384615385</v>
      </c>
      <c r="G6" s="107">
        <f>IF(individuals!K8&gt;0,individuals!K8,"")</f>
        <v>6.4615384615384617</v>
      </c>
      <c r="H6" s="106">
        <f>IF(individuals!K9&gt;0,individuals!K9,"")</f>
        <v>53.230769230769241</v>
      </c>
      <c r="I6" s="106">
        <f>IF(individuals!K11&gt;0,individuals!K11,"")</f>
        <v>20</v>
      </c>
      <c r="J6" s="107">
        <f>IF(individuals!K12&gt;0,individuals!K12,"")</f>
        <v>13.23076923076923</v>
      </c>
      <c r="K6" s="107">
        <f>IF(individuals!K14&gt;0,individuals!K14,"")</f>
        <v>7.0769230769230766</v>
      </c>
      <c r="L6" s="106">
        <f>IF(individuals!K15&gt;0,individuals!K15,"")</f>
        <v>37.53846153846154</v>
      </c>
      <c r="M6" s="106">
        <f>IF(individuals!K16&gt;0,individuals!K16,"")</f>
        <v>43.692307692307693</v>
      </c>
      <c r="N6" s="106">
        <f>IF(individuals!K19&gt;0,individuals!K19,"")</f>
        <v>32.615384615384613</v>
      </c>
      <c r="O6" s="106">
        <f>IF(individuals!K20&gt;0,individuals!K20,"")</f>
        <v>27.692307692307693</v>
      </c>
      <c r="P6" s="106">
        <f>IF(individuals!K22&gt;0,individuals!K22,"")</f>
        <v>28.923076923076923</v>
      </c>
      <c r="Q6" s="106" t="str">
        <f>IF(individuals!K23&gt;0,individuals!K23,"")</f>
        <v/>
      </c>
      <c r="R6" s="106">
        <f>IF(individuals!K26&gt;0,individuals!K26,"")</f>
        <v>31.692307692307693</v>
      </c>
      <c r="S6" s="106">
        <f>IF(individuals!K27&gt;0,individuals!K27,"")</f>
        <v>26.153846153846157</v>
      </c>
      <c r="T6" s="106">
        <f>IF(individuals!K29&gt;0,individuals!K29,"")</f>
        <v>30.461538461538463</v>
      </c>
      <c r="U6" s="106">
        <f>IF(individuals!K30&gt;0,individuals!K30,"")</f>
        <v>24.307692307692307</v>
      </c>
      <c r="V6" s="106">
        <f>IF(individuals!K33&gt;0,individuals!K33,"")</f>
        <v>34.153846153846153</v>
      </c>
      <c r="W6" s="106">
        <f>IF(individuals!K34&gt;0,individuals!K34,"")</f>
        <v>28.61538461538462</v>
      </c>
      <c r="X6" s="106">
        <f>IF(individuals!K36&gt;0,individuals!K36,"")</f>
        <v>28.307692307692307</v>
      </c>
      <c r="Y6" s="106">
        <f>IF(individuals!K37&gt;0,individuals!K37,"")</f>
        <v>21.846153846153847</v>
      </c>
      <c r="Z6" s="106">
        <f>IF(individuals!K40&gt;0,individuals!K40,"")</f>
        <v>32.615384615384613</v>
      </c>
      <c r="AA6" s="106">
        <f>IF(individuals!K41&gt;0,individuals!K41,"")</f>
        <v>24.307692307692307</v>
      </c>
      <c r="AB6" s="106">
        <f>IF(individuals!K43&gt;0,individuals!K43,"")</f>
        <v>37.230769230769226</v>
      </c>
      <c r="AC6" s="106">
        <f>IF(individuals!K44&gt;0,individuals!K44,"")</f>
        <v>28.61538461538462</v>
      </c>
    </row>
    <row r="7" spans="1:29" x14ac:dyDescent="0.2">
      <c r="A7" s="100" t="str">
        <f>'individuals_stats (μm)'!A$2</f>
        <v>Macrobiotus paulinae</v>
      </c>
      <c r="B7" s="145" t="str">
        <f>'individuals_stats (μm)'!B$2</f>
        <v>Country.number</v>
      </c>
      <c r="C7" s="104">
        <f>individuals!L1</f>
        <v>6</v>
      </c>
      <c r="D7" s="105">
        <f>IF(individuals!M3&gt;0,individuals!M3,"")</f>
        <v>1006.8965517241379</v>
      </c>
      <c r="E7" s="106">
        <f>IF(individuals!M6&gt;0,individuals!M6,"")</f>
        <v>69.655172413793096</v>
      </c>
      <c r="F7" s="106">
        <f>IF(individuals!M7&gt;0,individuals!M7,"")</f>
        <v>10</v>
      </c>
      <c r="G7" s="107">
        <f>IF(individuals!M8&gt;0,individuals!M8,"")</f>
        <v>4.8275862068965516</v>
      </c>
      <c r="H7" s="106">
        <f>IF(individuals!M9&gt;0,individuals!M9,"")</f>
        <v>54.482758620689651</v>
      </c>
      <c r="I7" s="106">
        <f>IF(individuals!M11&gt;0,individuals!M11,"")</f>
        <v>20.689655172413794</v>
      </c>
      <c r="J7" s="107">
        <f>IF(individuals!M12&gt;0,individuals!M12,"")</f>
        <v>13.793103448275861</v>
      </c>
      <c r="K7" s="107">
        <f>IF(individuals!M14&gt;0,individuals!M14,"")</f>
        <v>5.8620689655172411</v>
      </c>
      <c r="L7" s="106">
        <f>IF(individuals!M15&gt;0,individuals!M15,"")</f>
        <v>37.931034482758619</v>
      </c>
      <c r="M7" s="106">
        <f>IF(individuals!M16&gt;0,individuals!M16,"")</f>
        <v>44.482758620689658</v>
      </c>
      <c r="N7" s="106">
        <f>IF(individuals!M19&gt;0,individuals!M19,"")</f>
        <v>30.3448275862069</v>
      </c>
      <c r="O7" s="106">
        <f>IF(individuals!M20&gt;0,individuals!M20,"")</f>
        <v>24.827586206896552</v>
      </c>
      <c r="P7" s="106">
        <f>IF(individuals!M22&gt;0,individuals!M22,"")</f>
        <v>28.275862068965512</v>
      </c>
      <c r="Q7" s="106">
        <f>IF(individuals!M23&gt;0,individuals!M23,"")</f>
        <v>23.103448275862071</v>
      </c>
      <c r="R7" s="106">
        <f>IF(individuals!M26&gt;0,individuals!M26,"")</f>
        <v>32.068965517241381</v>
      </c>
      <c r="S7" s="106">
        <f>IF(individuals!M27&gt;0,individuals!M27,"")</f>
        <v>26.896551724137929</v>
      </c>
      <c r="T7" s="106">
        <f>IF(individuals!M29&gt;0,individuals!M29,"")</f>
        <v>29.655172413793103</v>
      </c>
      <c r="U7" s="106">
        <f>IF(individuals!M30&gt;0,individuals!M30,"")</f>
        <v>25.862068965517242</v>
      </c>
      <c r="V7" s="106">
        <f>IF(individuals!M33&gt;0,individuals!M33,"")</f>
        <v>33.448275862068968</v>
      </c>
      <c r="W7" s="106">
        <f>IF(individuals!M34&gt;0,individuals!M34,"")</f>
        <v>26.896551724137929</v>
      </c>
      <c r="X7" s="106">
        <f>IF(individuals!M36&gt;0,individuals!M36,"")</f>
        <v>29.310344827586203</v>
      </c>
      <c r="Y7" s="106">
        <f>IF(individuals!M37&gt;0,individuals!M37,"")</f>
        <v>26.206896551724135</v>
      </c>
      <c r="Z7" s="106">
        <f>IF(individuals!M40&gt;0,individuals!M40,"")</f>
        <v>33.793103448275865</v>
      </c>
      <c r="AA7" s="106">
        <f>IF(individuals!M41&gt;0,individuals!M41,"")</f>
        <v>26.896551724137929</v>
      </c>
      <c r="AB7" s="106">
        <f>IF(individuals!M43&gt;0,individuals!M43,"")</f>
        <v>36.551724137931032</v>
      </c>
      <c r="AC7" s="106" t="str">
        <f>IF(individuals!M44&gt;0,individuals!M44,"")</f>
        <v/>
      </c>
    </row>
    <row r="8" spans="1:29" x14ac:dyDescent="0.2">
      <c r="A8" s="100" t="str">
        <f>'individuals_stats (μm)'!A$2</f>
        <v>Macrobiotus paulinae</v>
      </c>
      <c r="B8" s="145" t="str">
        <f>'individuals_stats (μm)'!B$2</f>
        <v>Country.number</v>
      </c>
      <c r="C8" s="104">
        <f>individuals!N1</f>
        <v>7</v>
      </c>
      <c r="D8" s="105">
        <f>IF(individuals!O3&gt;0,individuals!O3,"")</f>
        <v>894.08099688473521</v>
      </c>
      <c r="E8" s="106">
        <f>IF(individuals!O6&gt;0,individuals!O6,"")</f>
        <v>72.585669781931458</v>
      </c>
      <c r="F8" s="106">
        <f>IF(individuals!O7&gt;0,individuals!O7,"")</f>
        <v>9.657320872274143</v>
      </c>
      <c r="G8" s="107">
        <f>IF(individuals!O8&gt;0,individuals!O8,"")</f>
        <v>5.6074766355140184</v>
      </c>
      <c r="H8" s="106">
        <f>IF(individuals!O9&gt;0,individuals!O9,"")</f>
        <v>51.090342679127723</v>
      </c>
      <c r="I8" s="106">
        <f>IF(individuals!O11&gt;0,individuals!O11,"")</f>
        <v>20.872274143302182</v>
      </c>
      <c r="J8" s="107">
        <f>IF(individuals!O12&gt;0,individuals!O12,"")</f>
        <v>12.772585669781931</v>
      </c>
      <c r="K8" s="107">
        <f>IF(individuals!O14&gt;0,individuals!O14,"")</f>
        <v>5.6074766355140184</v>
      </c>
      <c r="L8" s="106">
        <f>IF(individuals!O15&gt;0,individuals!O15,"")</f>
        <v>37.071651090342677</v>
      </c>
      <c r="M8" s="106">
        <f>IF(individuals!O16&gt;0,individuals!O16,"")</f>
        <v>44.548286604361373</v>
      </c>
      <c r="N8" s="106">
        <f>IF(individuals!O19&gt;0,individuals!O19,"")</f>
        <v>29.906542056074763</v>
      </c>
      <c r="O8" s="106">
        <f>IF(individuals!O20&gt;0,individuals!O20,"")</f>
        <v>23.676012461059187</v>
      </c>
      <c r="P8" s="106">
        <f>IF(individuals!O22&gt;0,individuals!O22,"")</f>
        <v>25.856697819314643</v>
      </c>
      <c r="Q8" s="106">
        <f>IF(individuals!O23&gt;0,individuals!O23,"")</f>
        <v>23.052959501557631</v>
      </c>
      <c r="R8" s="106">
        <f>IF(individuals!O26&gt;0,individuals!O26,"")</f>
        <v>30.218068535825545</v>
      </c>
      <c r="S8" s="106">
        <f>IF(individuals!O27&gt;0,individuals!O27,"")</f>
        <v>26.791277258566975</v>
      </c>
      <c r="T8" s="106">
        <f>IF(individuals!O29&gt;0,individuals!O29,"")</f>
        <v>27.414330218068539</v>
      </c>
      <c r="U8" s="106">
        <f>IF(individuals!O30&gt;0,individuals!O30,"")</f>
        <v>22.429906542056074</v>
      </c>
      <c r="V8" s="106" t="str">
        <f>IF(individuals!O33&gt;0,individuals!O33,"")</f>
        <v/>
      </c>
      <c r="W8" s="106" t="str">
        <f>IF(individuals!O34&gt;0,individuals!O34,"")</f>
        <v/>
      </c>
      <c r="X8" s="106" t="str">
        <f>IF(individuals!O36&gt;0,individuals!O36,"")</f>
        <v/>
      </c>
      <c r="Y8" s="106" t="str">
        <f>IF(individuals!O37&gt;0,individuals!O37,"")</f>
        <v/>
      </c>
      <c r="Z8" s="106">
        <f>IF(individuals!O40&gt;0,individuals!O40,"")</f>
        <v>32.710280373831772</v>
      </c>
      <c r="AA8" s="106">
        <f>IF(individuals!O41&gt;0,individuals!O41,"")</f>
        <v>25.856697819314643</v>
      </c>
      <c r="AB8" s="106">
        <f>IF(individuals!O43&gt;0,individuals!O43,"")</f>
        <v>35.202492211838006</v>
      </c>
      <c r="AC8" s="106">
        <f>IF(individuals!O44&gt;0,individuals!O44,"")</f>
        <v>28.971962616822434</v>
      </c>
    </row>
    <row r="9" spans="1:29" x14ac:dyDescent="0.2">
      <c r="A9" s="100" t="str">
        <f>'individuals_stats (μm)'!A$2</f>
        <v>Macrobiotus paulinae</v>
      </c>
      <c r="B9" s="145" t="str">
        <f>'individuals_stats (μm)'!B$2</f>
        <v>Country.number</v>
      </c>
      <c r="C9" s="104">
        <f>individuals!P1</f>
        <v>8</v>
      </c>
      <c r="D9" s="105">
        <f>IF(individuals!Q3&gt;0,individuals!Q3,"")</f>
        <v>837.45583038869245</v>
      </c>
      <c r="E9" s="106">
        <f>IF(individuals!Q6&gt;0,individuals!Q6,"")</f>
        <v>70.318021201413416</v>
      </c>
      <c r="F9" s="106">
        <f>IF(individuals!Q7&gt;0,individuals!Q7,"")</f>
        <v>8.8339222614840995</v>
      </c>
      <c r="G9" s="107">
        <f>IF(individuals!Q8&gt;0,individuals!Q8,"")</f>
        <v>3.5335689045936398</v>
      </c>
      <c r="H9" s="106">
        <f>IF(individuals!Q9&gt;0,individuals!Q9,"")</f>
        <v>56.537102473498237</v>
      </c>
      <c r="I9" s="106">
        <f>IF(individuals!Q11&gt;0,individuals!Q11,"")</f>
        <v>19.434628975265017</v>
      </c>
      <c r="J9" s="107">
        <f>IF(individuals!Q12&gt;0,individuals!Q12,"")</f>
        <v>12.7208480565371</v>
      </c>
      <c r="K9" s="107">
        <f>IF(individuals!Q14&gt;0,individuals!Q14,"")</f>
        <v>5.3003533568904597</v>
      </c>
      <c r="L9" s="106">
        <f>IF(individuals!Q15&gt;0,individuals!Q15,"")</f>
        <v>32.508833922261481</v>
      </c>
      <c r="M9" s="106">
        <f>IF(individuals!Q16&gt;0,individuals!Q16,"")</f>
        <v>38.515901060070675</v>
      </c>
      <c r="N9" s="106">
        <f>IF(individuals!Q19&gt;0,individuals!Q19,"")</f>
        <v>29.681978798586574</v>
      </c>
      <c r="O9" s="106">
        <f>IF(individuals!Q20&gt;0,individuals!Q20,"")</f>
        <v>24.381625441696116</v>
      </c>
      <c r="P9" s="106">
        <f>IF(individuals!Q22&gt;0,individuals!Q22,"")</f>
        <v>28.975265017667841</v>
      </c>
      <c r="Q9" s="106">
        <f>IF(individuals!Q23&gt;0,individuals!Q23,"")</f>
        <v>21.554770318021198</v>
      </c>
      <c r="R9" s="106">
        <f>IF(individuals!Q26&gt;0,individuals!Q26,"")</f>
        <v>30.3886925795053</v>
      </c>
      <c r="S9" s="106">
        <f>IF(individuals!Q27&gt;0,individuals!Q27,"")</f>
        <v>27.915194346289752</v>
      </c>
      <c r="T9" s="106">
        <f>IF(individuals!Q29&gt;0,individuals!Q29,"")</f>
        <v>28.268551236749119</v>
      </c>
      <c r="U9" s="106">
        <f>IF(individuals!Q30&gt;0,individuals!Q30,"")</f>
        <v>24.381625441696116</v>
      </c>
      <c r="V9" s="106">
        <f>IF(individuals!Q33&gt;0,individuals!Q33,"")</f>
        <v>31.448763250883395</v>
      </c>
      <c r="W9" s="106">
        <f>IF(individuals!Q34&gt;0,individuals!Q34,"")</f>
        <v>25.088339222614842</v>
      </c>
      <c r="X9" s="106">
        <f>IF(individuals!Q36&gt;0,individuals!Q36,"")</f>
        <v>29.328621908127211</v>
      </c>
      <c r="Y9" s="106">
        <f>IF(individuals!Q37&gt;0,individuals!Q37,"")</f>
        <v>23.674911660777383</v>
      </c>
      <c r="Z9" s="106">
        <f>IF(individuals!Q40&gt;0,individuals!Q40,"")</f>
        <v>31.095406360424032</v>
      </c>
      <c r="AA9" s="106">
        <f>IF(individuals!Q41&gt;0,individuals!Q41,"")</f>
        <v>27.561837455830386</v>
      </c>
      <c r="AB9" s="106">
        <f>IF(individuals!Q43&gt;0,individuals!Q43,"")</f>
        <v>36.042402826855117</v>
      </c>
      <c r="AC9" s="106">
        <f>IF(individuals!Q44&gt;0,individuals!Q44,"")</f>
        <v>30.035335689045933</v>
      </c>
    </row>
    <row r="10" spans="1:29" x14ac:dyDescent="0.2">
      <c r="A10" s="100" t="str">
        <f>'individuals_stats (μm)'!A$2</f>
        <v>Macrobiotus paulinae</v>
      </c>
      <c r="B10" s="145" t="str">
        <f>'individuals_stats (μm)'!B$2</f>
        <v>Country.number</v>
      </c>
      <c r="C10" s="104">
        <f>individuals!R1</f>
        <v>9</v>
      </c>
      <c r="D10" s="105">
        <f>IF(individuals!S3&gt;0,individuals!S3,"")</f>
        <v>1006.0975609756099</v>
      </c>
      <c r="E10" s="106">
        <f>IF(individuals!S6&gt;0,individuals!S6,"")</f>
        <v>72.560975609756113</v>
      </c>
      <c r="F10" s="106">
        <f>IF(individuals!S7&gt;0,individuals!S7,"")</f>
        <v>11.280487804878051</v>
      </c>
      <c r="G10" s="107">
        <f>IF(individuals!S8&gt;0,individuals!S8,"")</f>
        <v>7.01219512195122</v>
      </c>
      <c r="H10" s="106">
        <f>IF(individuals!S9&gt;0,individuals!S9,"")</f>
        <v>54.878048780487809</v>
      </c>
      <c r="I10" s="106">
        <f>IF(individuals!S11&gt;0,individuals!S11,"")</f>
        <v>23.475609756097562</v>
      </c>
      <c r="J10" s="107">
        <f>IF(individuals!S12&gt;0,individuals!S12,"")</f>
        <v>12.195121951219514</v>
      </c>
      <c r="K10" s="107">
        <f>IF(individuals!S14&gt;0,individuals!S14,"")</f>
        <v>6.7073170731707332</v>
      </c>
      <c r="L10" s="106">
        <f>IF(individuals!S15&gt;0,individuals!S15,"")</f>
        <v>38.719512195121951</v>
      </c>
      <c r="M10" s="106">
        <f>IF(individuals!S16&gt;0,individuals!S16,"")</f>
        <v>46.951219512195124</v>
      </c>
      <c r="N10" s="106">
        <f>IF(individuals!S19&gt;0,individuals!S19,"")</f>
        <v>34.146341463414636</v>
      </c>
      <c r="O10" s="106">
        <f>IF(individuals!S20&gt;0,individuals!S20,"")</f>
        <v>29.573170731707314</v>
      </c>
      <c r="P10" s="106">
        <f>IF(individuals!S22&gt;0,individuals!S22,"")</f>
        <v>30.182926829268297</v>
      </c>
      <c r="Q10" s="106">
        <f>IF(individuals!S23&gt;0,individuals!S23,"")</f>
        <v>21.951219512195124</v>
      </c>
      <c r="R10" s="106">
        <f>IF(individuals!S26&gt;0,individuals!S26,"")</f>
        <v>37.500000000000007</v>
      </c>
      <c r="S10" s="106">
        <f>IF(individuals!S27&gt;0,individuals!S27,"")</f>
        <v>28.04878048780488</v>
      </c>
      <c r="T10" s="106">
        <f>IF(individuals!S29&gt;0,individuals!S29,"")</f>
        <v>32.926829268292693</v>
      </c>
      <c r="U10" s="106">
        <f>IF(individuals!S30&gt;0,individuals!S30,"")</f>
        <v>26.219512195121951</v>
      </c>
      <c r="V10" s="106">
        <f>IF(individuals!S33&gt;0,individuals!S33,"")</f>
        <v>38.719512195121951</v>
      </c>
      <c r="W10" s="106">
        <f>IF(individuals!S34&gt;0,individuals!S34,"")</f>
        <v>28.963414634146346</v>
      </c>
      <c r="X10" s="106">
        <f>IF(individuals!S36&gt;0,individuals!S36,"")</f>
        <v>31.402439024390251</v>
      </c>
      <c r="Y10" s="106">
        <f>IF(individuals!S37&gt;0,individuals!S37,"")</f>
        <v>25.914634146341463</v>
      </c>
      <c r="Z10" s="106">
        <f>IF(individuals!S40&gt;0,individuals!S40,"")</f>
        <v>36.585365853658544</v>
      </c>
      <c r="AA10" s="106">
        <f>IF(individuals!S41&gt;0,individuals!S41,"")</f>
        <v>29.268292682926834</v>
      </c>
      <c r="AB10" s="106">
        <f>IF(individuals!S43&gt;0,individuals!S43,"")</f>
        <v>41.158536585365859</v>
      </c>
      <c r="AC10" s="106">
        <f>IF(individuals!S44&gt;0,individuals!S44,"")</f>
        <v>33.536585365853661</v>
      </c>
    </row>
    <row r="11" spans="1:29" x14ac:dyDescent="0.2">
      <c r="A11" s="100" t="str">
        <f>'individuals_stats (μm)'!A$2</f>
        <v>Macrobiotus paulinae</v>
      </c>
      <c r="B11" s="145" t="str">
        <f>'individuals_stats (μm)'!B$2</f>
        <v>Country.number</v>
      </c>
      <c r="C11" s="104">
        <f>individuals!T1</f>
        <v>10</v>
      </c>
      <c r="D11" s="105">
        <f>IF(individuals!U3&gt;0,individuals!U3,"")</f>
        <v>1000</v>
      </c>
      <c r="E11" s="106">
        <f>IF(individuals!U6&gt;0,individuals!U6,"")</f>
        <v>70.469798657718115</v>
      </c>
      <c r="F11" s="106">
        <f>IF(individuals!U7&gt;0,individuals!U7,"")</f>
        <v>9.7315436241610733</v>
      </c>
      <c r="G11" s="107">
        <f>IF(individuals!U8&gt;0,individuals!U8,"")</f>
        <v>4.3624161073825505</v>
      </c>
      <c r="H11" s="106">
        <f>IF(individuals!U9&gt;0,individuals!U9,"")</f>
        <v>55.033557046979865</v>
      </c>
      <c r="I11" s="106">
        <f>IF(individuals!U11&gt;0,individuals!U11,"")</f>
        <v>22.147651006711406</v>
      </c>
      <c r="J11" s="107">
        <f>IF(individuals!U12&gt;0,individuals!U12,"")</f>
        <v>12.751677852348992</v>
      </c>
      <c r="K11" s="107">
        <f>IF(individuals!U14&gt;0,individuals!U14,"")</f>
        <v>7.7181208053691259</v>
      </c>
      <c r="L11" s="106">
        <f>IF(individuals!U15&gt;0,individuals!U15,"")</f>
        <v>38.255033557046978</v>
      </c>
      <c r="M11" s="106">
        <f>IF(individuals!U16&gt;0,individuals!U16,"")</f>
        <v>44.295302013422813</v>
      </c>
      <c r="N11" s="106">
        <f>IF(individuals!U19&gt;0,individuals!U19,"")</f>
        <v>31.543624161073826</v>
      </c>
      <c r="O11" s="106">
        <f>IF(individuals!U20&gt;0,individuals!U20,"")</f>
        <v>26.845637583892618</v>
      </c>
      <c r="P11" s="106">
        <f>IF(individuals!U22&gt;0,individuals!U22,"")</f>
        <v>31.543624161073826</v>
      </c>
      <c r="Q11" s="106">
        <f>IF(individuals!U23&gt;0,individuals!U23,"")</f>
        <v>25.503355704697984</v>
      </c>
      <c r="R11" s="106">
        <f>IF(individuals!U26&gt;0,individuals!U26,"")</f>
        <v>33.557046979865774</v>
      </c>
      <c r="S11" s="106">
        <f>IF(individuals!U27&gt;0,individuals!U27,"")</f>
        <v>29.194630872483216</v>
      </c>
      <c r="T11" s="106">
        <f>IF(individuals!U29&gt;0,individuals!U29,"")</f>
        <v>31.543624161073826</v>
      </c>
      <c r="U11" s="106">
        <f>IF(individuals!U30&gt;0,individuals!U30,"")</f>
        <v>27.852348993288594</v>
      </c>
      <c r="V11" s="106">
        <f>IF(individuals!U33&gt;0,individuals!U33,"")</f>
        <v>33.221476510067113</v>
      </c>
      <c r="W11" s="106">
        <f>IF(individuals!U34&gt;0,individuals!U34,"")</f>
        <v>24.496644295302012</v>
      </c>
      <c r="X11" s="106">
        <f>IF(individuals!U36&gt;0,individuals!U36,"")</f>
        <v>30.201342281879196</v>
      </c>
      <c r="Y11" s="106">
        <f>IF(individuals!U37&gt;0,individuals!U37,"")</f>
        <v>25.838926174496645</v>
      </c>
      <c r="Z11" s="106">
        <f>IF(individuals!U40&gt;0,individuals!U40,"")</f>
        <v>35.906040268456373</v>
      </c>
      <c r="AA11" s="106">
        <f>IF(individuals!U41&gt;0,individuals!U41,"")</f>
        <v>26.845637583892618</v>
      </c>
      <c r="AB11" s="106">
        <f>IF(individuals!U43&gt;0,individuals!U43,"")</f>
        <v>37.919463087248324</v>
      </c>
      <c r="AC11" s="106">
        <f>IF(individuals!U44&gt;0,individuals!U44,"")</f>
        <v>30.201342281879196</v>
      </c>
    </row>
    <row r="12" spans="1:29" x14ac:dyDescent="0.2">
      <c r="A12" s="100" t="str">
        <f>'individuals_stats (μm)'!A$2</f>
        <v>Macrobiotus paulinae</v>
      </c>
      <c r="B12" s="145" t="str">
        <f>'individuals_stats (μm)'!B$2</f>
        <v>Country.number</v>
      </c>
      <c r="C12" s="104">
        <f>individuals!V1</f>
        <v>11</v>
      </c>
      <c r="D12" s="105">
        <f>IF(individuals!W3&gt;0,individuals!W3,"")</f>
        <v>1165.1090342679129</v>
      </c>
      <c r="E12" s="106">
        <f>IF(individuals!W6&gt;0,individuals!W6,"")</f>
        <v>73.831775700934571</v>
      </c>
      <c r="F12" s="106">
        <f>IF(individuals!W7&gt;0,individuals!W7,"")</f>
        <v>11.838006230529594</v>
      </c>
      <c r="G12" s="107">
        <f>IF(individuals!W8&gt;0,individuals!W8,"")</f>
        <v>6.2305295950155761</v>
      </c>
      <c r="H12" s="106">
        <f>IF(individuals!W9&gt;0,individuals!W9,"")</f>
        <v>58.255451713395637</v>
      </c>
      <c r="I12" s="106">
        <f>IF(individuals!W11&gt;0,individuals!W11,"")</f>
        <v>23.364485981308412</v>
      </c>
      <c r="J12" s="107">
        <f>IF(individuals!W12&gt;0,individuals!W12,"")</f>
        <v>13.395638629283487</v>
      </c>
      <c r="K12" s="107">
        <f>IF(individuals!W14&gt;0,individuals!W14,"")</f>
        <v>4.9844236760124607</v>
      </c>
      <c r="L12" s="106">
        <f>IF(individuals!W15&gt;0,individuals!W15,"")</f>
        <v>39.875389408099686</v>
      </c>
      <c r="M12" s="106">
        <f>IF(individuals!W16&gt;0,individuals!W16,"")</f>
        <v>47.975077881619939</v>
      </c>
      <c r="N12" s="106">
        <f>IF(individuals!W19&gt;0,individuals!W19,"")</f>
        <v>38.629283489096572</v>
      </c>
      <c r="O12" s="106">
        <f>IF(individuals!W20&gt;0,individuals!W20,"")</f>
        <v>31.464174454828658</v>
      </c>
      <c r="P12" s="106">
        <f>IF(individuals!W22&gt;0,individuals!W22,"")</f>
        <v>32.398753894080997</v>
      </c>
      <c r="Q12" s="106">
        <f>IF(individuals!W23&gt;0,individuals!W23,"")</f>
        <v>26.479750778816197</v>
      </c>
      <c r="R12" s="106">
        <f>IF(individuals!W26&gt;0,individuals!W26,"")</f>
        <v>38.629283489096572</v>
      </c>
      <c r="S12" s="106">
        <f>IF(individuals!W27&gt;0,individuals!W27,"")</f>
        <v>27.725856697819314</v>
      </c>
      <c r="T12" s="106">
        <f>IF(individuals!W29&gt;0,individuals!W29,"")</f>
        <v>31.15264797507788</v>
      </c>
      <c r="U12" s="106">
        <f>IF(individuals!W30&gt;0,individuals!W30,"")</f>
        <v>25.233644859813083</v>
      </c>
      <c r="V12" s="106">
        <f>IF(individuals!W33&gt;0,individuals!W33,"")</f>
        <v>42.056074766355138</v>
      </c>
      <c r="W12" s="106">
        <f>IF(individuals!W34&gt;0,individuals!W34,"")</f>
        <v>35.825545171339563</v>
      </c>
      <c r="X12" s="106">
        <f>IF(individuals!W36&gt;0,individuals!W36,"")</f>
        <v>35.202492211838006</v>
      </c>
      <c r="Y12" s="106">
        <f>IF(individuals!W37&gt;0,individuals!W37,"")</f>
        <v>26.791277258566975</v>
      </c>
      <c r="Z12" s="106">
        <f>IF(individuals!W40&gt;0,individuals!W40,"")</f>
        <v>45.794392523364479</v>
      </c>
      <c r="AA12" s="106">
        <f>IF(individuals!W41&gt;0,individuals!W41,"")</f>
        <v>35.825545171339563</v>
      </c>
      <c r="AB12" s="106">
        <f>IF(individuals!W43&gt;0,individuals!W43,"")</f>
        <v>46.105919003115261</v>
      </c>
      <c r="AC12" s="106">
        <f>IF(individuals!W44&gt;0,individuals!W44,"")</f>
        <v>39.875389408099686</v>
      </c>
    </row>
    <row r="13" spans="1:29" x14ac:dyDescent="0.2">
      <c r="A13" s="100" t="str">
        <f>'individuals_stats (μm)'!A$2</f>
        <v>Macrobiotus paulinae</v>
      </c>
      <c r="B13" s="145" t="str">
        <f>'individuals_stats (μm)'!B$2</f>
        <v>Country.number</v>
      </c>
      <c r="C13" s="104">
        <f>individuals!X1</f>
        <v>12</v>
      </c>
      <c r="D13" s="105">
        <f>IF(individuals!Y3&gt;0,individuals!Y3,"")</f>
        <v>1136.5187713310579</v>
      </c>
      <c r="E13" s="106">
        <f>IF(individuals!Y6&gt;0,individuals!Y6,"")</f>
        <v>74.402730375426614</v>
      </c>
      <c r="F13" s="106">
        <f>IF(individuals!Y7&gt;0,individuals!Y7,"")</f>
        <v>11.262798634812286</v>
      </c>
      <c r="G13" s="107">
        <f>IF(individuals!Y8&gt;0,individuals!Y8,"")</f>
        <v>7.1672354948805461</v>
      </c>
      <c r="H13" s="106">
        <f>IF(individuals!Y9&gt;0,individuals!Y9,"")</f>
        <v>51.19453924914675</v>
      </c>
      <c r="I13" s="106">
        <f>IF(individuals!Y11&gt;0,individuals!Y11,"")</f>
        <v>23.549488054607508</v>
      </c>
      <c r="J13" s="107">
        <f>IF(individuals!Y12&gt;0,individuals!Y12,"")</f>
        <v>15.017064846416384</v>
      </c>
      <c r="K13" s="107">
        <f>IF(individuals!Y14&gt;0,individuals!Y14,"")</f>
        <v>6.8259385665529013</v>
      </c>
      <c r="L13" s="106">
        <f>IF(individuals!Y15&gt;0,individuals!Y15,"")</f>
        <v>39.931740614334466</v>
      </c>
      <c r="M13" s="106">
        <f>IF(individuals!Y16&gt;0,individuals!Y16,"")</f>
        <v>47.44027303754266</v>
      </c>
      <c r="N13" s="106">
        <f>IF(individuals!Y19&gt;0,individuals!Y19,"")</f>
        <v>32.764505119453922</v>
      </c>
      <c r="O13" s="106">
        <f>IF(individuals!Y20&gt;0,individuals!Y20,"")</f>
        <v>24.573378839590443</v>
      </c>
      <c r="P13" s="106">
        <f>IF(individuals!Y22&gt;0,individuals!Y22,"")</f>
        <v>28.327645051194537</v>
      </c>
      <c r="Q13" s="106">
        <f>IF(individuals!Y23&gt;0,individuals!Y23,"")</f>
        <v>23.890784982935152</v>
      </c>
      <c r="R13" s="106">
        <f>IF(individuals!Y26&gt;0,individuals!Y26,"")</f>
        <v>35.836177474402731</v>
      </c>
      <c r="S13" s="106">
        <f>IF(individuals!Y27&gt;0,individuals!Y27,"")</f>
        <v>27.303754266211605</v>
      </c>
      <c r="T13" s="106">
        <f>IF(individuals!Y29&gt;0,individuals!Y29,"")</f>
        <v>30.375426621160411</v>
      </c>
      <c r="U13" s="106">
        <f>IF(individuals!Y30&gt;0,individuals!Y30,"")</f>
        <v>24.232081911262796</v>
      </c>
      <c r="V13" s="106">
        <f>IF(individuals!Y33&gt;0,individuals!Y33,"")</f>
        <v>35.153583617747444</v>
      </c>
      <c r="W13" s="106">
        <f>IF(individuals!Y34&gt;0,individuals!Y34,"")</f>
        <v>27.98634812286689</v>
      </c>
      <c r="X13" s="106">
        <f>IF(individuals!Y36&gt;0,individuals!Y36,"")</f>
        <v>30.716723549488055</v>
      </c>
      <c r="Y13" s="106">
        <f>IF(individuals!Y37&gt;0,individuals!Y37,"")</f>
        <v>26.62116040955631</v>
      </c>
      <c r="Z13" s="106">
        <f>IF(individuals!Y40&gt;0,individuals!Y40,"")</f>
        <v>34.812286689419793</v>
      </c>
      <c r="AA13" s="106">
        <f>IF(individuals!Y41&gt;0,individuals!Y41,"")</f>
        <v>25.255972696245731</v>
      </c>
      <c r="AB13" s="106">
        <f>IF(individuals!Y43&gt;0,individuals!Y43,"")</f>
        <v>38.225255972696246</v>
      </c>
      <c r="AC13" s="106">
        <f>IF(individuals!Y44&gt;0,individuals!Y44,"")</f>
        <v>32.081911262798634</v>
      </c>
    </row>
    <row r="14" spans="1:29" x14ac:dyDescent="0.2">
      <c r="A14" s="100" t="str">
        <f>'individuals_stats (μm)'!A$2</f>
        <v>Macrobiotus paulinae</v>
      </c>
      <c r="B14" s="145" t="str">
        <f>'individuals_stats (μm)'!B$2</f>
        <v>Country.number</v>
      </c>
      <c r="C14" s="104">
        <f>individuals!Z1</f>
        <v>13</v>
      </c>
      <c r="D14" s="105">
        <f>IF(individuals!AA3&gt;0,individuals!AA3,"")</f>
        <v>987.76758409785919</v>
      </c>
      <c r="E14" s="106">
        <f>IF(individuals!AA6&gt;0,individuals!AA6,"")</f>
        <v>70.948012232415891</v>
      </c>
      <c r="F14" s="106">
        <f>IF(individuals!AA7&gt;0,individuals!AA7,"")</f>
        <v>10.397553516819571</v>
      </c>
      <c r="G14" s="107">
        <f>IF(individuals!AA8&gt;0,individuals!AA8,"")</f>
        <v>5.5045871559633026</v>
      </c>
      <c r="H14" s="106">
        <f>IF(individuals!AA9&gt;0,individuals!AA9,"")</f>
        <v>56.574923547400601</v>
      </c>
      <c r="I14" s="106">
        <f>IF(individuals!AA11&gt;0,individuals!AA11,"")</f>
        <v>21.100917431192659</v>
      </c>
      <c r="J14" s="107">
        <f>IF(individuals!AA12&gt;0,individuals!AA12,"")</f>
        <v>11.926605504587155</v>
      </c>
      <c r="K14" s="107">
        <f>IF(individuals!AA14&gt;0,individuals!AA14,"")</f>
        <v>6.1162079510703355</v>
      </c>
      <c r="L14" s="106">
        <f>IF(individuals!AA15&gt;0,individuals!AA15,"")</f>
        <v>35.474006116207946</v>
      </c>
      <c r="M14" s="106">
        <f>IF(individuals!AA16&gt;0,individuals!AA16,"")</f>
        <v>44.342507645259936</v>
      </c>
      <c r="N14" s="106">
        <f>IF(individuals!AA19&gt;0,individuals!AA19,"")</f>
        <v>30.27522935779816</v>
      </c>
      <c r="O14" s="106">
        <f>IF(individuals!AA20&gt;0,individuals!AA20,"")</f>
        <v>25.993883792048926</v>
      </c>
      <c r="P14" s="106">
        <f>IF(individuals!AA22&gt;0,individuals!AA22,"")</f>
        <v>29.663608562691131</v>
      </c>
      <c r="Q14" s="106">
        <f>IF(individuals!AA23&gt;0,individuals!AA23,"")</f>
        <v>24.464831804281342</v>
      </c>
      <c r="R14" s="106" t="str">
        <f>IF(individuals!AA26&gt;0,individuals!AA26,"")</f>
        <v/>
      </c>
      <c r="S14" s="106" t="str">
        <f>IF(individuals!AA27&gt;0,individuals!AA27,"")</f>
        <v/>
      </c>
      <c r="T14" s="106">
        <f>IF(individuals!AA29&gt;0,individuals!AA29,"")</f>
        <v>30.27522935779816</v>
      </c>
      <c r="U14" s="106">
        <f>IF(individuals!AA30&gt;0,individuals!AA30,"")</f>
        <v>26.299694189602441</v>
      </c>
      <c r="V14" s="106">
        <f>IF(individuals!AA33&gt;0,individuals!AA33,"")</f>
        <v>33.944954128440365</v>
      </c>
      <c r="W14" s="106">
        <f>IF(individuals!AA34&gt;0,individuals!AA34,"")</f>
        <v>26.299694189602441</v>
      </c>
      <c r="X14" s="106">
        <f>IF(individuals!AA36&gt;0,individuals!AA36,"")</f>
        <v>31.192660550458712</v>
      </c>
      <c r="Y14" s="106">
        <f>IF(individuals!AA37&gt;0,individuals!AA37,"")</f>
        <v>25.993883792048926</v>
      </c>
      <c r="Z14" s="106">
        <f>IF(individuals!AA40&gt;0,individuals!AA40,"")</f>
        <v>37.920489296636084</v>
      </c>
      <c r="AA14" s="106">
        <f>IF(individuals!AA41&gt;0,individuals!AA41,"")</f>
        <v>29.969418960244649</v>
      </c>
      <c r="AB14" s="106">
        <f>IF(individuals!AA43&gt;0,individuals!AA43,"")</f>
        <v>38.226299694189599</v>
      </c>
      <c r="AC14" s="106">
        <f>IF(individuals!AA44&gt;0,individuals!AA44,"")</f>
        <v>30.581039755351679</v>
      </c>
    </row>
    <row r="15" spans="1:29" x14ac:dyDescent="0.2">
      <c r="A15" s="100" t="str">
        <f>'individuals_stats (μm)'!A$2</f>
        <v>Macrobiotus paulinae</v>
      </c>
      <c r="B15" s="145" t="str">
        <f>'individuals_stats (μm)'!B$2</f>
        <v>Country.number</v>
      </c>
      <c r="C15" s="104">
        <f>individuals!AB1</f>
        <v>14</v>
      </c>
      <c r="D15" s="105">
        <f>IF(individuals!AC3&gt;0,individuals!AC3,"")</f>
        <v>1075.7575757575758</v>
      </c>
      <c r="E15" s="106">
        <f>IF(individuals!AC6&gt;0,individuals!AC6,"")</f>
        <v>71.818181818181813</v>
      </c>
      <c r="F15" s="106">
        <f>IF(individuals!AC7&gt;0,individuals!AC7,"")</f>
        <v>10.303030303030303</v>
      </c>
      <c r="G15" s="107">
        <f>IF(individuals!AC8&gt;0,individuals!AC8,"")</f>
        <v>6.0606060606060606</v>
      </c>
      <c r="H15" s="106">
        <f>IF(individuals!AC9&gt;0,individuals!AC9,"")</f>
        <v>56.060606060606055</v>
      </c>
      <c r="I15" s="106">
        <f>IF(individuals!AC11&gt;0,individuals!AC11,"")</f>
        <v>21.515151515151516</v>
      </c>
      <c r="J15" s="107">
        <f>IF(individuals!AC12&gt;0,individuals!AC12,"")</f>
        <v>12.727272727272728</v>
      </c>
      <c r="K15" s="107">
        <f>IF(individuals!AC14&gt;0,individuals!AC14,"")</f>
        <v>6.666666666666667</v>
      </c>
      <c r="L15" s="106">
        <f>IF(individuals!AC15&gt;0,individuals!AC15,"")</f>
        <v>37.575757575757578</v>
      </c>
      <c r="M15" s="106">
        <f>IF(individuals!AC16&gt;0,individuals!AC16,"")</f>
        <v>44.242424242424235</v>
      </c>
      <c r="N15" s="106">
        <f>IF(individuals!AC19&gt;0,individuals!AC19,"")</f>
        <v>32.121212121212125</v>
      </c>
      <c r="O15" s="106">
        <f>IF(individuals!AC20&gt;0,individuals!AC20,"")</f>
        <v>23.030303030303028</v>
      </c>
      <c r="P15" s="106">
        <f>IF(individuals!AC22&gt;0,individuals!AC22,"")</f>
        <v>27.575757575757574</v>
      </c>
      <c r="Q15" s="106">
        <f>IF(individuals!AC23&gt;0,individuals!AC23,"")</f>
        <v>23.636363636363637</v>
      </c>
      <c r="R15" s="106">
        <f>IF(individuals!AC26&gt;0,individuals!AC26,"")</f>
        <v>31.515151515151519</v>
      </c>
      <c r="S15" s="106">
        <f>IF(individuals!AC27&gt;0,individuals!AC27,"")</f>
        <v>25.454545454545457</v>
      </c>
      <c r="T15" s="106">
        <f>IF(individuals!AC29&gt;0,individuals!AC29,"")</f>
        <v>29.393939393939394</v>
      </c>
      <c r="U15" s="106">
        <f>IF(individuals!AC30&gt;0,individuals!AC30,"")</f>
        <v>21.81818181818182</v>
      </c>
      <c r="V15" s="106">
        <f>IF(individuals!AC33&gt;0,individuals!AC33,"")</f>
        <v>32.424242424242422</v>
      </c>
      <c r="W15" s="106">
        <f>IF(individuals!AC34&gt;0,individuals!AC34,"")</f>
        <v>24.545454545454547</v>
      </c>
      <c r="X15" s="106">
        <f>IF(individuals!AC36&gt;0,individuals!AC36,"")</f>
        <v>30.303030303030305</v>
      </c>
      <c r="Y15" s="106">
        <f>IF(individuals!AC37&gt;0,individuals!AC37,"")</f>
        <v>23.636363636363637</v>
      </c>
      <c r="Z15" s="106">
        <f>IF(individuals!AC40&gt;0,individuals!AC40,"")</f>
        <v>34.545454545454547</v>
      </c>
      <c r="AA15" s="106">
        <f>IF(individuals!AC41&gt;0,individuals!AC41,"")</f>
        <v>25.757575757575758</v>
      </c>
      <c r="AB15" s="106">
        <f>IF(individuals!AC43&gt;0,individuals!AC43,"")</f>
        <v>40.606060606060609</v>
      </c>
      <c r="AC15" s="106">
        <f>IF(individuals!AC44&gt;0,individuals!AC44,"")</f>
        <v>30.606060606060602</v>
      </c>
    </row>
    <row r="16" spans="1:29" x14ac:dyDescent="0.2">
      <c r="A16" s="100" t="str">
        <f>'individuals_stats (μm)'!A$2</f>
        <v>Macrobiotus paulinae</v>
      </c>
      <c r="B16" s="145" t="str">
        <f>'individuals_stats (μm)'!B$2</f>
        <v>Country.number</v>
      </c>
      <c r="C16" s="104">
        <f>individuals!AD1</f>
        <v>15</v>
      </c>
      <c r="D16" s="105">
        <f>IF(individuals!AE3&gt;0,individuals!AE3,"")</f>
        <v>1123.5955056179773</v>
      </c>
      <c r="E16" s="106">
        <f>IF(individuals!AE6&gt;0,individuals!AE6,"")</f>
        <v>75</v>
      </c>
      <c r="F16" s="106">
        <f>IF(individuals!AE7&gt;0,individuals!AE7,"")</f>
        <v>12.640449438202248</v>
      </c>
      <c r="G16" s="107">
        <f>IF(individuals!AE8&gt;0,individuals!AE8,"")</f>
        <v>8.1460674157303359</v>
      </c>
      <c r="H16" s="106">
        <f>IF(individuals!AE9&gt;0,individuals!AE9,"")</f>
        <v>55.056179775280903</v>
      </c>
      <c r="I16" s="106">
        <f>IF(individuals!AE11&gt;0,individuals!AE11,"")</f>
        <v>24.157303370786515</v>
      </c>
      <c r="J16" s="107">
        <f>IF(individuals!AE12&gt;0,individuals!AE12,"")</f>
        <v>16.292134831460672</v>
      </c>
      <c r="K16" s="107">
        <f>IF(individuals!AE14&gt;0,individuals!AE14,"")</f>
        <v>6.7415730337078648</v>
      </c>
      <c r="L16" s="106">
        <f>IF(individuals!AE15&gt;0,individuals!AE15,"")</f>
        <v>40.449438202247187</v>
      </c>
      <c r="M16" s="106">
        <f>IF(individuals!AE16&gt;0,individuals!AE16,"")</f>
        <v>48.876404494382015</v>
      </c>
      <c r="N16" s="106">
        <f>IF(individuals!AE19&gt;0,individuals!AE19,"")</f>
        <v>32.303370786516858</v>
      </c>
      <c r="O16" s="106">
        <f>IF(individuals!AE20&gt;0,individuals!AE20,"")</f>
        <v>26.40449438202247</v>
      </c>
      <c r="P16" s="106">
        <f>IF(individuals!AE22&gt;0,individuals!AE22,"")</f>
        <v>30.617977528089884</v>
      </c>
      <c r="Q16" s="106">
        <f>IF(individuals!AE23&gt;0,individuals!AE23,"")</f>
        <v>24.157303370786515</v>
      </c>
      <c r="R16" s="106">
        <f>IF(individuals!AE26&gt;0,individuals!AE26,"")</f>
        <v>32.584269662921344</v>
      </c>
      <c r="S16" s="106">
        <f>IF(individuals!AE27&gt;0,individuals!AE27,"")</f>
        <v>26.123595505617981</v>
      </c>
      <c r="T16" s="106">
        <f>IF(individuals!AE29&gt;0,individuals!AE29,"")</f>
        <v>32.022471910112358</v>
      </c>
      <c r="U16" s="106">
        <f>IF(individuals!AE30&gt;0,individuals!AE30,"")</f>
        <v>23.876404494382022</v>
      </c>
      <c r="V16" s="106">
        <f>IF(individuals!AE33&gt;0,individuals!AE33,"")</f>
        <v>37.078651685393254</v>
      </c>
      <c r="W16" s="106">
        <f>IF(individuals!AE34&gt;0,individuals!AE34,"")</f>
        <v>25.842696629213478</v>
      </c>
      <c r="X16" s="106" t="str">
        <f>IF(individuals!AE36&gt;0,individuals!AE36,"")</f>
        <v/>
      </c>
      <c r="Y16" s="106" t="str">
        <f>IF(individuals!AE37&gt;0,individuals!AE37,"")</f>
        <v/>
      </c>
      <c r="Z16" s="106">
        <f>IF(individuals!AE40&gt;0,individuals!AE40,"")</f>
        <v>41.292134831460672</v>
      </c>
      <c r="AA16" s="106">
        <f>IF(individuals!AE41&gt;0,individuals!AE41,"")</f>
        <v>35.112359550561791</v>
      </c>
      <c r="AB16" s="106">
        <f>IF(individuals!AE43&gt;0,individuals!AE43,"")</f>
        <v>47.191011235955052</v>
      </c>
      <c r="AC16" s="106">
        <f>IF(individuals!AE44&gt;0,individuals!AE44,"")</f>
        <v>35.112359550561791</v>
      </c>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77777"/>
  </sheetPr>
  <dimension ref="A1:K15"/>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8.85546875" style="109" bestFit="1" customWidth="1"/>
    <col min="2" max="2" width="16.85546875" style="144" customWidth="1"/>
    <col min="3" max="3" width="9.140625" style="110"/>
    <col min="4" max="11" width="17" style="111" customWidth="1"/>
    <col min="12" max="16384" width="9.140625" style="108"/>
  </cols>
  <sheetData>
    <row r="1" spans="1:11" s="103" customFormat="1" ht="38.25" x14ac:dyDescent="0.2">
      <c r="A1" s="100" t="s">
        <v>96</v>
      </c>
      <c r="B1" s="142" t="s">
        <v>97</v>
      </c>
      <c r="C1" s="101" t="s">
        <v>83</v>
      </c>
      <c r="D1" s="102" t="s">
        <v>4</v>
      </c>
      <c r="E1" s="102" t="s">
        <v>5</v>
      </c>
      <c r="F1" s="102" t="s">
        <v>28</v>
      </c>
      <c r="G1" s="102" t="s">
        <v>29</v>
      </c>
      <c r="H1" s="102" t="s">
        <v>14</v>
      </c>
      <c r="I1" s="102" t="s">
        <v>17</v>
      </c>
      <c r="J1" s="102" t="s">
        <v>9</v>
      </c>
      <c r="K1" s="102" t="s">
        <v>27</v>
      </c>
    </row>
    <row r="2" spans="1:11" x14ac:dyDescent="0.2">
      <c r="A2" s="100" t="str">
        <f>'individuals_stats (μm)'!A$2</f>
        <v>Macrobiotus paulinae</v>
      </c>
      <c r="B2" s="145" t="str">
        <f>'individuals_stats (μm)'!B$2</f>
        <v>Country.number</v>
      </c>
      <c r="C2" s="104">
        <f>eggs!B1</f>
        <v>1</v>
      </c>
      <c r="D2" s="137">
        <f>IF(eggs!B2&gt;0,eggs!B2,"")</f>
        <v>64.94</v>
      </c>
      <c r="E2" s="106">
        <f>IF(eggs!B3&gt;0,eggs!B3,"")</f>
        <v>78.260000000000005</v>
      </c>
      <c r="F2" s="106">
        <f>IF(SUM(eggs!B4:B6)&gt;0,AVERAGE(eggs!B4:B6),"")</f>
        <v>6.5366666666666662</v>
      </c>
      <c r="G2" s="106">
        <f>IF(SUM(eggs!B7:B9)&gt;0,AVERAGE(eggs!B7:B9),"")</f>
        <v>6.88</v>
      </c>
      <c r="H2" s="140">
        <f>IF(SUM(eggs!B10:B12)&gt;0,AVERAGE(eggs!B10:B12),"")</f>
        <v>1.081658098665681</v>
      </c>
      <c r="I2" s="106">
        <f>IF(SUM(eggs!B13:B15)&gt;0,AVERAGE(eggs!B13:B15),"")</f>
        <v>3.0533333333333332</v>
      </c>
      <c r="J2" s="106">
        <f>IF(SUM(eggs!B16:B18)&gt;0,AVERAGE(eggs!B16:B18),"")</f>
        <v>2.7833333333333332</v>
      </c>
      <c r="K2" s="106">
        <f>IF(eggs!B19&gt;0,eggs!B19,"")</f>
        <v>25</v>
      </c>
    </row>
    <row r="3" spans="1:11" x14ac:dyDescent="0.2">
      <c r="A3" s="100" t="str">
        <f>'individuals_stats (μm)'!A$2</f>
        <v>Macrobiotus paulinae</v>
      </c>
      <c r="B3" s="145" t="str">
        <f>'individuals_stats (μm)'!B$2</f>
        <v>Country.number</v>
      </c>
      <c r="C3" s="104">
        <f>eggs!C1</f>
        <v>2</v>
      </c>
      <c r="D3" s="137">
        <f>IF(eggs!C2&gt;0,eggs!C2,"")</f>
        <v>60.33</v>
      </c>
      <c r="E3" s="106">
        <f>IF(eggs!C3&gt;0,eggs!C3,"")</f>
        <v>73.19</v>
      </c>
      <c r="F3" s="106">
        <f>IF(SUM(eggs!C4:C6)&gt;0,AVERAGE(eggs!C4:C6),"")</f>
        <v>4.82</v>
      </c>
      <c r="G3" s="106">
        <f>IF(SUM(eggs!C7:C9)&gt;0,AVERAGE(eggs!C7:C9),"")</f>
        <v>4.4833333333333334</v>
      </c>
      <c r="H3" s="140">
        <f>IF(SUM(eggs!C10:C12)&gt;0,AVERAGE(eggs!C10:C12),"")</f>
        <v>0.96609135258473211</v>
      </c>
      <c r="I3" s="106">
        <f>IF(SUM(eggs!C13:C15)&gt;0,AVERAGE(eggs!C13:C15),"")</f>
        <v>3.5833333333333335</v>
      </c>
      <c r="J3" s="106">
        <f>IF(SUM(eggs!C16:C18)&gt;0,AVERAGE(eggs!C16:C18),"")</f>
        <v>2.3033333333333332</v>
      </c>
      <c r="K3" s="106">
        <f>IF(eggs!C19&gt;0,eggs!C19,"")</f>
        <v>29</v>
      </c>
    </row>
    <row r="4" spans="1:11" x14ac:dyDescent="0.2">
      <c r="A4" s="100" t="str">
        <f>'individuals_stats (μm)'!A$2</f>
        <v>Macrobiotus paulinae</v>
      </c>
      <c r="B4" s="145" t="str">
        <f>'individuals_stats (μm)'!B$2</f>
        <v>Country.number</v>
      </c>
      <c r="C4" s="104">
        <f>eggs!D1</f>
        <v>3</v>
      </c>
      <c r="D4" s="137">
        <f>IF(eggs!D2&gt;0,eggs!D2,"")</f>
        <v>60.35</v>
      </c>
      <c r="E4" s="106">
        <f>IF(eggs!D3&gt;0,eggs!D3,"")</f>
        <v>69</v>
      </c>
      <c r="F4" s="106">
        <f>IF(SUM(eggs!D4:D6)&gt;0,AVERAGE(eggs!D4:D6),"")</f>
        <v>5.22</v>
      </c>
      <c r="G4" s="106">
        <f>IF(SUM(eggs!D7:D9)&gt;0,AVERAGE(eggs!D7:D9),"")</f>
        <v>4.3966666666666674</v>
      </c>
      <c r="H4" s="140">
        <f>IF(SUM(eggs!D10:D12)&gt;0,AVERAGE(eggs!D10:D12),"")</f>
        <v>0.84569265446144237</v>
      </c>
      <c r="I4" s="106">
        <f>IF(SUM(eggs!D13:D15)&gt;0,AVERAGE(eggs!D13:D15),"")</f>
        <v>3.0066666666666664</v>
      </c>
      <c r="J4" s="106">
        <f>IF(SUM(eggs!D16:D18)&gt;0,AVERAGE(eggs!D16:D18),"")</f>
        <v>3.3466666666666662</v>
      </c>
      <c r="K4" s="106">
        <f>IF(eggs!D19&gt;0,eggs!D19,"")</f>
        <v>25</v>
      </c>
    </row>
    <row r="5" spans="1:11" x14ac:dyDescent="0.2">
      <c r="A5" s="100" t="str">
        <f>'individuals_stats (μm)'!A$2</f>
        <v>Macrobiotus paulinae</v>
      </c>
      <c r="B5" s="145" t="str">
        <f>'individuals_stats (μm)'!B$2</f>
        <v>Country.number</v>
      </c>
      <c r="C5" s="104">
        <f>eggs!E1</f>
        <v>4</v>
      </c>
      <c r="D5" s="137">
        <f>IF(eggs!E2&gt;0,eggs!E2,"")</f>
        <v>58.44</v>
      </c>
      <c r="E5" s="106">
        <f>IF(eggs!E3&gt;0,eggs!E3,"")</f>
        <v>67.39</v>
      </c>
      <c r="F5" s="106">
        <f>IF(SUM(eggs!E4:E6)&gt;0,AVERAGE(eggs!E4:E6),"")</f>
        <v>4.34</v>
      </c>
      <c r="G5" s="106">
        <f>IF(SUM(eggs!E7:E9)&gt;0,AVERAGE(eggs!E7:E9),"")</f>
        <v>3.8833333333333333</v>
      </c>
      <c r="H5" s="140">
        <f>IF(SUM(eggs!E10:E12)&gt;0,AVERAGE(eggs!E10:E12),"")</f>
        <v>0.8959402896741695</v>
      </c>
      <c r="I5" s="106">
        <f>IF(SUM(eggs!E13:E15)&gt;0,AVERAGE(eggs!E13:E15),"")</f>
        <v>3.5666666666666669</v>
      </c>
      <c r="J5" s="106">
        <f>IF(SUM(eggs!E16:E18)&gt;0,AVERAGE(eggs!E16:E18),"")</f>
        <v>3.7366666666666668</v>
      </c>
      <c r="K5" s="106">
        <f>IF(eggs!E19&gt;0,eggs!E19,"")</f>
        <v>28</v>
      </c>
    </row>
    <row r="6" spans="1:11" x14ac:dyDescent="0.2">
      <c r="A6" s="100" t="str">
        <f>'individuals_stats (μm)'!A$2</f>
        <v>Macrobiotus paulinae</v>
      </c>
      <c r="B6" s="145" t="str">
        <f>'individuals_stats (μm)'!B$2</f>
        <v>Country.number</v>
      </c>
      <c r="C6" s="104">
        <f>eggs!F1</f>
        <v>5</v>
      </c>
      <c r="D6" s="137">
        <f>IF(eggs!F2&gt;0,eggs!F2,"")</f>
        <v>57.67</v>
      </c>
      <c r="E6" s="106">
        <f>IF(eggs!F3&gt;0,eggs!F3,"")</f>
        <v>66.290000000000006</v>
      </c>
      <c r="F6" s="106">
        <f>IF(SUM(eggs!F4:F6)&gt;0,AVERAGE(eggs!F4:F6),"")</f>
        <v>4.9433333333333334</v>
      </c>
      <c r="G6" s="106">
        <f>IF(SUM(eggs!F7:F9)&gt;0,AVERAGE(eggs!F7:F9),"")</f>
        <v>4.4333333333333336</v>
      </c>
      <c r="H6" s="140">
        <f>IF(SUM(eggs!F10:F12)&gt;0,AVERAGE(eggs!F10:F12),"")</f>
        <v>0.89793951111449777</v>
      </c>
      <c r="I6" s="106">
        <f>IF(SUM(eggs!F13:F15)&gt;0,AVERAGE(eggs!F13:F15),"")</f>
        <v>3.8233333333333328</v>
      </c>
      <c r="J6" s="106">
        <f>IF(SUM(eggs!F16:F18)&gt;0,AVERAGE(eggs!F16:F18),"")</f>
        <v>3.2833333333333332</v>
      </c>
      <c r="K6" s="106">
        <f>IF(eggs!F19&gt;0,eggs!F19,"")</f>
        <v>29</v>
      </c>
    </row>
    <row r="7" spans="1:11" x14ac:dyDescent="0.2">
      <c r="A7" s="100" t="str">
        <f>'individuals_stats (μm)'!A$2</f>
        <v>Macrobiotus paulinae</v>
      </c>
      <c r="B7" s="145" t="str">
        <f>'individuals_stats (μm)'!B$2</f>
        <v>Country.number</v>
      </c>
      <c r="C7" s="104">
        <f>eggs!G1</f>
        <v>6</v>
      </c>
      <c r="D7" s="137">
        <f>IF(eggs!G2&gt;0,eggs!G2,"")</f>
        <v>56.95</v>
      </c>
      <c r="E7" s="106">
        <f>IF(eggs!G3&gt;0,eggs!G3,"")</f>
        <v>71.41</v>
      </c>
      <c r="F7" s="106">
        <f>IF(SUM(eggs!G4:G6)&gt;0,AVERAGE(eggs!G4:G6),"")</f>
        <v>7.48</v>
      </c>
      <c r="G7" s="106">
        <f>IF(SUM(eggs!G7:G9)&gt;0,AVERAGE(eggs!G7:G9),"")</f>
        <v>5.9666666666666659</v>
      </c>
      <c r="H7" s="140">
        <f>IF(SUM(eggs!G10:G12)&gt;0,AVERAGE(eggs!G10:G12),"")</f>
        <v>0.79904302002602912</v>
      </c>
      <c r="I7" s="106">
        <f>IF(SUM(eggs!G13:G15)&gt;0,AVERAGE(eggs!G13:G15),"")</f>
        <v>3.16</v>
      </c>
      <c r="J7" s="106">
        <f>IF(SUM(eggs!G16:G18)&gt;0,AVERAGE(eggs!G16:G18),"")</f>
        <v>2.9</v>
      </c>
      <c r="K7" s="106">
        <f>IF(eggs!G19&gt;0,eggs!G19,"")</f>
        <v>24</v>
      </c>
    </row>
    <row r="8" spans="1:11" x14ac:dyDescent="0.2">
      <c r="A8" s="100" t="str">
        <f>'individuals_stats (μm)'!A$2</f>
        <v>Macrobiotus paulinae</v>
      </c>
      <c r="B8" s="145" t="str">
        <f>'individuals_stats (μm)'!B$2</f>
        <v>Country.number</v>
      </c>
      <c r="C8" s="104">
        <f>eggs!H1</f>
        <v>7</v>
      </c>
      <c r="D8" s="137">
        <f>IF(eggs!H2&gt;0,eggs!H2,"")</f>
        <v>58.99</v>
      </c>
      <c r="E8" s="106">
        <f>IF(eggs!H3&gt;0,eggs!H3,"")</f>
        <v>68.73</v>
      </c>
      <c r="F8" s="106">
        <f>IF(SUM(eggs!H4:H6)&gt;0,AVERAGE(eggs!H4:H6),"")</f>
        <v>5.2766666666666673</v>
      </c>
      <c r="G8" s="106">
        <f>IF(SUM(eggs!H7:H9)&gt;0,AVERAGE(eggs!H7:H9),"")</f>
        <v>5.1833333333333336</v>
      </c>
      <c r="H8" s="140">
        <f>IF(SUM(eggs!H10:H12)&gt;0,AVERAGE(eggs!H10:H12),"")</f>
        <v>0.98382112139408795</v>
      </c>
      <c r="I8" s="106">
        <f>IF(SUM(eggs!H13:H15)&gt;0,AVERAGE(eggs!H13:H15),"")</f>
        <v>3.56</v>
      </c>
      <c r="J8" s="106">
        <f>IF(SUM(eggs!H16:H18)&gt;0,AVERAGE(eggs!H16:H18),"")</f>
        <v>3.5666666666666664</v>
      </c>
      <c r="K8" s="106">
        <f>IF(eggs!H19&gt;0,eggs!H19,"")</f>
        <v>26</v>
      </c>
    </row>
    <row r="9" spans="1:11" x14ac:dyDescent="0.2">
      <c r="A9" s="100" t="str">
        <f>'individuals_stats (μm)'!A$2</f>
        <v>Macrobiotus paulinae</v>
      </c>
      <c r="B9" s="145" t="str">
        <f>'individuals_stats (μm)'!B$2</f>
        <v>Country.number</v>
      </c>
      <c r="C9" s="104">
        <f>eggs!I1</f>
        <v>8</v>
      </c>
      <c r="D9" s="137">
        <f>IF(eggs!I2&gt;0,eggs!I2,"")</f>
        <v>70.400000000000006</v>
      </c>
      <c r="E9" s="106">
        <f>IF(eggs!I3&gt;0,eggs!I3,"")</f>
        <v>81</v>
      </c>
      <c r="F9" s="106">
        <f>IF(SUM(eggs!I4:I6)&gt;0,AVERAGE(eggs!I4:I6),"")</f>
        <v>5.4333333333333327</v>
      </c>
      <c r="G9" s="106">
        <f>IF(SUM(eggs!I7:I9)&gt;0,AVERAGE(eggs!I7:I9),"")</f>
        <v>5.2666666666666666</v>
      </c>
      <c r="H9" s="140">
        <f>IF(SUM(eggs!I10:I12)&gt;0,AVERAGE(eggs!I10:I12),"")</f>
        <v>0.97114488702539015</v>
      </c>
      <c r="I9" s="106">
        <f>IF(SUM(eggs!I13:I15)&gt;0,AVERAGE(eggs!I13:I15),"")</f>
        <v>3.6999999999999997</v>
      </c>
      <c r="J9" s="106">
        <f>IF(SUM(eggs!I16:I18)&gt;0,AVERAGE(eggs!I16:I18),"")</f>
        <v>2.7666666666666671</v>
      </c>
      <c r="K9" s="106">
        <f>IF(eggs!I19&gt;0,eggs!I19,"")</f>
        <v>28</v>
      </c>
    </row>
    <row r="10" spans="1:11" x14ac:dyDescent="0.2">
      <c r="A10" s="100" t="str">
        <f>'individuals_stats (μm)'!A$2</f>
        <v>Macrobiotus paulinae</v>
      </c>
      <c r="B10" s="145" t="str">
        <f>'individuals_stats (μm)'!B$2</f>
        <v>Country.number</v>
      </c>
      <c r="C10" s="104">
        <f>eggs!J1</f>
        <v>9</v>
      </c>
      <c r="D10" s="137">
        <f>IF(eggs!J2&gt;0,eggs!J2,"")</f>
        <v>70.5</v>
      </c>
      <c r="E10" s="106">
        <f>IF(eggs!J3&gt;0,eggs!J3,"")</f>
        <v>85.6</v>
      </c>
      <c r="F10" s="106">
        <f>IF(SUM(eggs!J4:J6)&gt;0,AVERAGE(eggs!J4:J6),"")</f>
        <v>6.583333333333333</v>
      </c>
      <c r="G10" s="106">
        <f>IF(SUM(eggs!J7:J9)&gt;0,AVERAGE(eggs!J7:J9),"")</f>
        <v>3.9666666666666668</v>
      </c>
      <c r="H10" s="140">
        <f>IF(SUM(eggs!J10:J12)&gt;0,AVERAGE(eggs!J10:J12),"")</f>
        <v>0.60215302724143094</v>
      </c>
      <c r="I10" s="106">
        <f>IF(SUM(eggs!J13:J15)&gt;0,AVERAGE(eggs!J13:J15),"")</f>
        <v>2.8333333333333335</v>
      </c>
      <c r="J10" s="106">
        <f>IF(SUM(eggs!J16:J18)&gt;0,AVERAGE(eggs!J16:J18),"")</f>
        <v>1.8333333333333333</v>
      </c>
      <c r="K10" s="106">
        <f>IF(eggs!J19&gt;0,eggs!J19,"")</f>
        <v>32</v>
      </c>
    </row>
    <row r="11" spans="1:11" x14ac:dyDescent="0.2">
      <c r="A11" s="100" t="str">
        <f>'individuals_stats (μm)'!A$2</f>
        <v>Macrobiotus paulinae</v>
      </c>
      <c r="B11" s="145" t="str">
        <f>'individuals_stats (μm)'!B$2</f>
        <v>Country.number</v>
      </c>
      <c r="C11" s="104">
        <f>eggs!K1</f>
        <v>10</v>
      </c>
      <c r="D11" s="137">
        <f>IF(eggs!K2&gt;0,eggs!K2,"")</f>
        <v>65.5</v>
      </c>
      <c r="E11" s="106">
        <f>IF(eggs!K3&gt;0,eggs!K3,"")</f>
        <v>77</v>
      </c>
      <c r="F11" s="106">
        <f>IF(SUM(eggs!K4:K6)&gt;0,AVERAGE(eggs!K4:K6),"")</f>
        <v>5.3666666666666671</v>
      </c>
      <c r="G11" s="106">
        <f>IF(SUM(eggs!K7:K9)&gt;0,AVERAGE(eggs!K7:K9),"")</f>
        <v>4.9666666666666677</v>
      </c>
      <c r="H11" s="140">
        <f>IF(SUM(eggs!K10:K12)&gt;0,AVERAGE(eggs!K10:K12),"")</f>
        <v>0.92863626932254384</v>
      </c>
      <c r="I11" s="106">
        <f>IF(SUM(eggs!K13:K15)&gt;0,AVERAGE(eggs!K13:K15),"")</f>
        <v>3.7333333333333329</v>
      </c>
      <c r="J11" s="106">
        <f>IF(SUM(eggs!K16:K18)&gt;0,AVERAGE(eggs!K16:K18),"")</f>
        <v>2.2999999999999998</v>
      </c>
      <c r="K11" s="106">
        <f>IF(eggs!K19&gt;0,eggs!K19,"")</f>
        <v>30</v>
      </c>
    </row>
    <row r="12" spans="1:11" x14ac:dyDescent="0.2">
      <c r="A12" s="100" t="str">
        <f>'individuals_stats (μm)'!A$2</f>
        <v>Macrobiotus paulinae</v>
      </c>
      <c r="B12" s="145" t="str">
        <f>'individuals_stats (μm)'!B$2</f>
        <v>Country.number</v>
      </c>
      <c r="C12" s="104">
        <f>eggs!L1</f>
        <v>11</v>
      </c>
      <c r="D12" s="137">
        <f>IF(eggs!L2&gt;0,eggs!L2,"")</f>
        <v>65.900000000000006</v>
      </c>
      <c r="E12" s="106">
        <f>IF(eggs!L3&gt;0,eggs!L3,"")</f>
        <v>77</v>
      </c>
      <c r="F12" s="106">
        <f>IF(SUM(eggs!L4:L6)&gt;0,AVERAGE(eggs!L4:L6),"")</f>
        <v>5.34</v>
      </c>
      <c r="G12" s="106">
        <f>IF(SUM(eggs!L7:L9)&gt;0,AVERAGE(eggs!L7:L9),"")</f>
        <v>5.9000000000000012</v>
      </c>
      <c r="H12" s="140">
        <f>IF(SUM(eggs!L10:L12)&gt;0,AVERAGE(eggs!L10:L12),"")</f>
        <v>1.1043232575377562</v>
      </c>
      <c r="I12" s="106">
        <f>IF(SUM(eggs!L13:L15)&gt;0,AVERAGE(eggs!L13:L15),"")</f>
        <v>3.4333333333333336</v>
      </c>
      <c r="J12" s="106">
        <f>IF(SUM(eggs!L16:L18)&gt;0,AVERAGE(eggs!L16:L18),"")</f>
        <v>2.4333333333333336</v>
      </c>
      <c r="K12" s="106">
        <f>IF(eggs!L19&gt;0,eggs!L19,"")</f>
        <v>28</v>
      </c>
    </row>
    <row r="14" spans="1:11" x14ac:dyDescent="0.2">
      <c r="F14" s="138"/>
      <c r="G14" s="139"/>
    </row>
    <row r="15" spans="1:11" x14ac:dyDescent="0.2">
      <c r="G15" s="139"/>
    </row>
  </sheetData>
  <pageMargins left="0.7" right="0.7" top="0.75" bottom="0.75" header="0.3" footer="0.3"/>
  <pageSetup paperSize="9" orientation="portrait" horizontalDpi="1200" verticalDpi="1200" r:id="rId1"/>
  <ignoredErrors>
    <ignoredError sqref="E3:E12" formula="1"/>
    <ignoredError sqref="F2:G12 I2:J12"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6</vt:i4>
      </vt:variant>
    </vt:vector>
  </HeadingPairs>
  <TitlesOfParts>
    <vt:vector size="6" baseType="lpstr">
      <vt:lpstr>instructions</vt:lpstr>
      <vt:lpstr>individuals</vt:lpstr>
      <vt:lpstr>eggs</vt:lpstr>
      <vt:lpstr>individuals_stats (μm)</vt:lpstr>
      <vt:lpstr>individuals_stats (pt)</vt:lpstr>
      <vt:lpstr>eggs_stats (μm)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Macrobiotoidea (ver. 1.0)</dc:title>
  <dc:creator>Łukasz Michalczyk (LM@tardigrada.net)</dc:creator>
  <cp:keywords>Tardigrada Macrobiotoidea morphometry</cp:keywords>
  <cp:lastModifiedBy>Magda</cp:lastModifiedBy>
  <cp:lastPrinted>2003-07-11T12:21:57Z</cp:lastPrinted>
  <dcterms:created xsi:type="dcterms:W3CDTF">2003-07-11T12:08:32Z</dcterms:created>
  <dcterms:modified xsi:type="dcterms:W3CDTF">2021-02-25T12:32:08Z</dcterms:modified>
</cp:coreProperties>
</file>